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799" activeTab="2"/>
  </bookViews>
  <sheets>
    <sheet name="NEC Rules" sheetId="1" r:id="rId1"/>
    <sheet name="Device VA'S" sheetId="2" r:id="rId2"/>
    <sheet name="Power Loads" sheetId="3" r:id="rId3"/>
    <sheet name="Panel 120VAC VA" sheetId="4" r:id="rId4"/>
    <sheet name="Panel 24VDC VA" sheetId="5" r:id="rId5"/>
    <sheet name="Air Conditioner Calc" sheetId="6" r:id="rId6"/>
    <sheet name="Magnetic Heat Load" sheetId="7" r:id="rId7"/>
    <sheet name="PLC Heat Load" sheetId="8" r:id="rId8"/>
    <sheet name="Equip" sheetId="9" r:id="rId9"/>
  </sheets>
  <definedNames>
    <definedName name="Contractor">#REF!</definedName>
    <definedName name="D">'Air Conditioner Calc'!$F$10</definedName>
    <definedName name="FSM">'Air Conditioner Calc'!$F$24</definedName>
    <definedName name="GSM">'Air Conditioner Calc'!$F$12</definedName>
    <definedName name="H">'Air Conditioner Calc'!$F$8</definedName>
    <definedName name="Panel">#REF!</definedName>
    <definedName name="Pd">'Air Conditioner Calc'!$F$38</definedName>
    <definedName name="Pl">'Air Conditioner Calc'!$F$43</definedName>
    <definedName name="Pr">'Air Conditioner Calc'!$F$47</definedName>
    <definedName name="_xlnm.Print_Area" localSheetId="0">'NEC Rules'!$A:$H</definedName>
    <definedName name="_xlnm.Print_Titles" localSheetId="3">'Panel 120VAC VA'!$7:$8</definedName>
    <definedName name="_xlnm.Print_Titles" localSheetId="4">'Panel 24VDC VA'!$7:$8</definedName>
    <definedName name="Project">#REF!</definedName>
    <definedName name="Ta">'Air Conditioner Calc'!$F$29</definedName>
    <definedName name="Tmax">'Air Conditioner Calc'!$F$34</definedName>
    <definedName name="W">'Air Conditioner Calc'!$F$9</definedName>
  </definedNames>
  <calcPr calcId="145621"/>
</workbook>
</file>

<file path=xl/calcChain.xml><?xml version="1.0" encoding="utf-8"?>
<calcChain xmlns="http://schemas.openxmlformats.org/spreadsheetml/2006/main">
  <c r="C14" i="3" l="1"/>
  <c r="E14" i="3"/>
  <c r="I14" i="3"/>
  <c r="A1" i="6"/>
  <c r="F12" i="6"/>
  <c r="F24" i="6" s="1"/>
  <c r="F38" i="6" s="1"/>
  <c r="F2" i="9"/>
  <c r="F3" i="9"/>
  <c r="F4" i="9"/>
  <c r="F5" i="9"/>
  <c r="F6" i="9"/>
  <c r="F7" i="9"/>
  <c r="F8" i="9"/>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8" i="7"/>
  <c r="F59" i="7"/>
  <c r="F60" i="7"/>
  <c r="F61" i="7"/>
  <c r="F62" i="7"/>
  <c r="F63" i="7"/>
  <c r="F64" i="7"/>
  <c r="F65" i="7"/>
  <c r="F66" i="7"/>
  <c r="F67" i="7"/>
  <c r="C2" i="1"/>
  <c r="E2" i="1"/>
  <c r="F2" i="1"/>
  <c r="G2" i="1"/>
  <c r="C3" i="1"/>
  <c r="E3" i="1"/>
  <c r="F3" i="1"/>
  <c r="G3" i="1"/>
  <c r="C4" i="1"/>
  <c r="E4" i="1"/>
  <c r="F4" i="1"/>
  <c r="G4" i="1"/>
  <c r="C5" i="1"/>
  <c r="E5" i="1"/>
  <c r="F5" i="1"/>
  <c r="G5" i="1"/>
  <c r="C6" i="1"/>
  <c r="E6" i="1"/>
  <c r="F6" i="1"/>
  <c r="G6" i="1"/>
  <c r="C7" i="1"/>
  <c r="E7" i="1"/>
  <c r="F7" i="1"/>
  <c r="G7" i="1"/>
  <c r="C8" i="1"/>
  <c r="E8" i="1"/>
  <c r="F8" i="1"/>
  <c r="G8" i="1"/>
  <c r="C9" i="1"/>
  <c r="D16" i="3" s="1"/>
  <c r="E9" i="1"/>
  <c r="F9" i="1"/>
  <c r="F16" i="3" s="1"/>
  <c r="G9" i="1"/>
  <c r="G16" i="3" s="1"/>
  <c r="C10" i="1"/>
  <c r="E10" i="1"/>
  <c r="F10" i="1"/>
  <c r="G10" i="1"/>
  <c r="C11" i="1"/>
  <c r="E11" i="1"/>
  <c r="F11" i="1"/>
  <c r="F15" i="3" s="1"/>
  <c r="G11" i="1"/>
  <c r="G15" i="3" s="1"/>
  <c r="C12" i="1"/>
  <c r="E12" i="1"/>
  <c r="F12" i="1"/>
  <c r="G12" i="1"/>
  <c r="C13" i="1"/>
  <c r="E13" i="1"/>
  <c r="F13" i="1"/>
  <c r="G13" i="1"/>
  <c r="C14" i="1"/>
  <c r="E14" i="1"/>
  <c r="F14" i="1"/>
  <c r="G14" i="1"/>
  <c r="C15" i="1"/>
  <c r="E15" i="1"/>
  <c r="F15" i="1"/>
  <c r="G15" i="1"/>
  <c r="C16" i="1"/>
  <c r="D14" i="3" s="1"/>
  <c r="E16" i="1"/>
  <c r="F16" i="1"/>
  <c r="F14" i="3" s="1"/>
  <c r="G16" i="1"/>
  <c r="G14" i="3" s="1"/>
  <c r="C17" i="1"/>
  <c r="E17" i="1"/>
  <c r="F17" i="1"/>
  <c r="G17" i="1"/>
  <c r="C18" i="1"/>
  <c r="E18" i="1"/>
  <c r="F18" i="1"/>
  <c r="G18" i="1"/>
  <c r="C19" i="1"/>
  <c r="E19" i="1"/>
  <c r="F19" i="1"/>
  <c r="G19" i="1"/>
  <c r="C20" i="1"/>
  <c r="E20" i="1"/>
  <c r="F20" i="1"/>
  <c r="G20" i="1"/>
  <c r="C21" i="1"/>
  <c r="E21" i="1"/>
  <c r="F21" i="1"/>
  <c r="G21" i="1"/>
  <c r="C22" i="1"/>
  <c r="E22" i="1"/>
  <c r="F22" i="1"/>
  <c r="G22" i="1"/>
  <c r="C23" i="1"/>
  <c r="E23" i="1"/>
  <c r="F23" i="1"/>
  <c r="G23" i="1"/>
  <c r="C24" i="1"/>
  <c r="E24" i="1"/>
  <c r="F24" i="1"/>
  <c r="G24" i="1"/>
  <c r="C25" i="1"/>
  <c r="E25" i="1"/>
  <c r="F25" i="1"/>
  <c r="G25" i="1"/>
  <c r="C26" i="1"/>
  <c r="E26" i="1"/>
  <c r="F26" i="1"/>
  <c r="G26" i="1"/>
  <c r="C27" i="1"/>
  <c r="E27" i="1"/>
  <c r="F27" i="1"/>
  <c r="G27" i="1"/>
  <c r="C28" i="1"/>
  <c r="E28" i="1"/>
  <c r="F28" i="1"/>
  <c r="G28" i="1"/>
  <c r="A1" i="4"/>
  <c r="B4" i="4"/>
  <c r="D9" i="4"/>
  <c r="F9" i="4"/>
  <c r="H9" i="4"/>
  <c r="D10" i="4"/>
  <c r="F10" i="4"/>
  <c r="H10" i="4"/>
  <c r="D11" i="4"/>
  <c r="F11" i="4"/>
  <c r="H11" i="4"/>
  <c r="D12" i="4"/>
  <c r="F12" i="4"/>
  <c r="H12" i="4"/>
  <c r="D13" i="4"/>
  <c r="F13" i="4"/>
  <c r="H13" i="4"/>
  <c r="D14" i="4"/>
  <c r="F14" i="4"/>
  <c r="H14" i="4"/>
  <c r="D15" i="4"/>
  <c r="F15" i="4"/>
  <c r="H15" i="4"/>
  <c r="D16" i="4"/>
  <c r="F16" i="4"/>
  <c r="H16" i="4"/>
  <c r="D17" i="4"/>
  <c r="F17" i="4"/>
  <c r="H17" i="4"/>
  <c r="A1" i="5"/>
  <c r="B4" i="5"/>
  <c r="D9" i="5"/>
  <c r="F9" i="5"/>
  <c r="H9" i="5"/>
  <c r="D10" i="5"/>
  <c r="F10" i="5"/>
  <c r="H10" i="5"/>
  <c r="D11" i="5"/>
  <c r="F11" i="5"/>
  <c r="H11" i="5"/>
  <c r="D12" i="5"/>
  <c r="F12" i="5"/>
  <c r="H12" i="5"/>
  <c r="D13" i="5"/>
  <c r="F13" i="5"/>
  <c r="H13" i="5"/>
  <c r="D14" i="5"/>
  <c r="F14" i="5"/>
  <c r="H14" i="5"/>
  <c r="D15" i="5"/>
  <c r="F15" i="5"/>
  <c r="H15" i="5"/>
  <c r="D16" i="5"/>
  <c r="F16" i="5"/>
  <c r="H16" i="5"/>
  <c r="D17" i="5"/>
  <c r="F17" i="5"/>
  <c r="H17" i="5"/>
  <c r="D18" i="5"/>
  <c r="F18" i="5"/>
  <c r="H18" i="5"/>
  <c r="D19" i="5"/>
  <c r="F19" i="5"/>
  <c r="H19" i="5"/>
  <c r="D20" i="5"/>
  <c r="F20" i="5"/>
  <c r="H20" i="5"/>
  <c r="D21" i="5"/>
  <c r="F21" i="5"/>
  <c r="H21" i="5"/>
  <c r="D22" i="5"/>
  <c r="F22" i="5"/>
  <c r="H22" i="5"/>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C15" i="3"/>
  <c r="D15" i="3"/>
  <c r="E15" i="3"/>
  <c r="I15" i="3"/>
  <c r="C16" i="3"/>
  <c r="E16" i="3"/>
  <c r="I16" i="3"/>
  <c r="C17" i="3"/>
  <c r="D17" i="3"/>
  <c r="E17" i="3"/>
  <c r="F17" i="3"/>
  <c r="G17" i="3"/>
  <c r="I17" i="3"/>
  <c r="C18" i="3"/>
  <c r="E18" i="3"/>
  <c r="F18" i="3"/>
  <c r="I18" i="3"/>
  <c r="C19" i="3"/>
  <c r="E7" i="3" s="1"/>
  <c r="D19" i="3"/>
  <c r="E19" i="3"/>
  <c r="I19" i="3"/>
  <c r="C20" i="3"/>
  <c r="E20" i="3"/>
  <c r="I20" i="3"/>
  <c r="C21" i="3"/>
  <c r="D21" i="3"/>
  <c r="E21" i="3"/>
  <c r="F21" i="3"/>
  <c r="G21" i="3"/>
  <c r="I21" i="3"/>
  <c r="C22" i="3"/>
  <c r="D22" i="3"/>
  <c r="E22" i="3"/>
  <c r="F22" i="3"/>
  <c r="G22" i="3"/>
  <c r="I22" i="3"/>
  <c r="C23" i="3"/>
  <c r="D23" i="3"/>
  <c r="E23" i="3"/>
  <c r="F23" i="3"/>
  <c r="G23" i="3"/>
  <c r="I23" i="3"/>
  <c r="C24" i="3"/>
  <c r="D24" i="3"/>
  <c r="E24" i="3"/>
  <c r="F24" i="3"/>
  <c r="G24" i="3"/>
  <c r="I24" i="3"/>
  <c r="C25" i="3"/>
  <c r="D25" i="3"/>
  <c r="E25" i="3"/>
  <c r="F25" i="3"/>
  <c r="G25" i="3"/>
  <c r="C26" i="3"/>
  <c r="D26" i="3"/>
  <c r="E26" i="3"/>
  <c r="F26" i="3"/>
  <c r="G26" i="3"/>
  <c r="C27" i="3"/>
  <c r="D27" i="3"/>
  <c r="E27" i="3"/>
  <c r="F27" i="3"/>
  <c r="G27" i="3"/>
  <c r="C28" i="3"/>
  <c r="D28" i="3"/>
  <c r="E28" i="3"/>
  <c r="F28" i="3"/>
  <c r="G28" i="3"/>
  <c r="C29" i="3"/>
  <c r="D29" i="3"/>
  <c r="E29" i="3"/>
  <c r="F29" i="3"/>
  <c r="G29" i="3"/>
  <c r="C30" i="3"/>
  <c r="D30" i="3"/>
  <c r="E30" i="3"/>
  <c r="F30" i="3"/>
  <c r="G30" i="3"/>
  <c r="C31" i="3"/>
  <c r="D31" i="3"/>
  <c r="E31" i="3"/>
  <c r="F31" i="3"/>
  <c r="G31" i="3"/>
  <c r="C32" i="3"/>
  <c r="D32" i="3"/>
  <c r="E32" i="3"/>
  <c r="F32" i="3"/>
  <c r="G32" i="3"/>
  <c r="C33" i="3"/>
  <c r="D33" i="3"/>
  <c r="E33" i="3"/>
  <c r="F33" i="3"/>
  <c r="G33" i="3"/>
  <c r="C34" i="3"/>
  <c r="D34" i="3"/>
  <c r="E34" i="3"/>
  <c r="F34" i="3"/>
  <c r="G34" i="3"/>
  <c r="C35" i="3"/>
  <c r="D35" i="3"/>
  <c r="E35" i="3"/>
  <c r="F35" i="3"/>
  <c r="G35" i="3"/>
  <c r="C36" i="3"/>
  <c r="D36" i="3"/>
  <c r="E36" i="3"/>
  <c r="F36" i="3"/>
  <c r="G36" i="3"/>
  <c r="C37" i="3"/>
  <c r="D37" i="3"/>
  <c r="E37" i="3"/>
  <c r="F37" i="3"/>
  <c r="G37" i="3"/>
  <c r="C38" i="3"/>
  <c r="D38" i="3"/>
  <c r="E38" i="3"/>
  <c r="F38" i="3"/>
  <c r="G38" i="3"/>
  <c r="C39" i="3"/>
  <c r="D39" i="3"/>
  <c r="E39" i="3"/>
  <c r="F39" i="3"/>
  <c r="G39" i="3"/>
  <c r="C40" i="3"/>
  <c r="D40" i="3"/>
  <c r="E40" i="3"/>
  <c r="F40" i="3"/>
  <c r="G40" i="3"/>
  <c r="B8" i="3" l="1"/>
  <c r="C6" i="5"/>
  <c r="G6" i="5"/>
  <c r="G5" i="5" s="1"/>
  <c r="F71" i="8"/>
  <c r="E6" i="5"/>
  <c r="E5" i="5" s="1"/>
  <c r="G6" i="4"/>
  <c r="G5" i="4" s="1"/>
  <c r="E6" i="4"/>
  <c r="E5" i="4" s="1"/>
  <c r="F68" i="7"/>
  <c r="F20" i="3"/>
  <c r="G19" i="3"/>
  <c r="G7" i="3"/>
  <c r="F7" i="3"/>
  <c r="F19" i="3"/>
  <c r="C6" i="4"/>
  <c r="B6" i="4"/>
  <c r="C5" i="4"/>
  <c r="C5" i="5"/>
  <c r="F43" i="6"/>
  <c r="F47" i="6" s="1"/>
  <c r="E49" i="6" s="1"/>
  <c r="D20" i="3"/>
  <c r="D18" i="3"/>
  <c r="H7" i="3"/>
  <c r="D7" i="3"/>
  <c r="G20" i="3"/>
  <c r="G18" i="3"/>
  <c r="B6" i="5" l="1"/>
  <c r="B5" i="4"/>
  <c r="B7" i="3"/>
  <c r="B6" i="3" s="1"/>
  <c r="B4" i="3" s="1"/>
  <c r="B5" i="5"/>
  <c r="B5" i="3" l="1"/>
</calcChain>
</file>

<file path=xl/sharedStrings.xml><?xml version="1.0" encoding="utf-8"?>
<sst xmlns="http://schemas.openxmlformats.org/spreadsheetml/2006/main" count="628" uniqueCount="410">
  <si>
    <t>Motor HP</t>
  </si>
  <si>
    <t>NEC
430-150
460V FLA</t>
  </si>
  <si>
    <t>Durr
Fuse
Sizes</t>
  </si>
  <si>
    <t>NEMA Starter Size</t>
  </si>
  <si>
    <t>430-52(c)(1) Maximum NEC Fuse or Breaker Size</t>
  </si>
  <si>
    <t>430-22(a) Wire Size</t>
  </si>
  <si>
    <t>Minimum Ground Conductor Size</t>
  </si>
  <si>
    <t>Maximum Circuit Length (ft.)</t>
  </si>
  <si>
    <t>Standard Fuse Size LookUp Table</t>
  </si>
  <si>
    <t xml:space="preserve">Current </t>
  </si>
  <si>
    <t>Wire Size</t>
  </si>
  <si>
    <t>Current</t>
  </si>
  <si>
    <t>Ground Size</t>
  </si>
  <si>
    <t>RoundDown Fuse Size LookUp Table</t>
  </si>
  <si>
    <t>Standard Disconnect Size LookUp Table</t>
  </si>
  <si>
    <t>Standard Transformer Size LookUp Table</t>
  </si>
  <si>
    <t>Nearest Fuse Size LookUp Table</t>
  </si>
  <si>
    <t>SUB</t>
  </si>
  <si>
    <t>1/0</t>
  </si>
  <si>
    <t>2/0</t>
  </si>
  <si>
    <t>3/0</t>
  </si>
  <si>
    <t>4/0</t>
  </si>
  <si>
    <t>Use this table for 460 volt motors in a 480 volt system, with NEMA starters and Class R fuses.</t>
  </si>
  <si>
    <t>SIZING GUIDELINES (NEC Article Reference)</t>
  </si>
  <si>
    <t>Ampacity and Motor Rating Determination 430-6(a)(1)</t>
  </si>
  <si>
    <t>This section states that cable ampacities shall be from NEC 310-15(b) Table or (c) calculated &amp; Motor Amps shall be per NEC Tables 430-147 to 150</t>
  </si>
  <si>
    <t>Individual Motor Feeds (430-22):</t>
  </si>
  <si>
    <t xml:space="preserve">Branch circuit conductors shall have an ampacity of not less than 125% of the motors full load current rating as determined by Section 430-6(a)(1):  </t>
  </si>
  <si>
    <t>Motor Overload Sizing (430-32):</t>
  </si>
  <si>
    <t>Motors with a marked service factor not less than 1.15</t>
  </si>
  <si>
    <t>Name Plate FLA</t>
  </si>
  <si>
    <t>Motors with a marked temperature rise not over 40 °C</t>
  </si>
  <si>
    <t>All other motors</t>
  </si>
  <si>
    <t>Individual Motor Fuses (430-52(c)(1) &amp; Table 430-152):</t>
  </si>
  <si>
    <t>A protective device that has a rating or setting not exceeding the value calculated according to the values given in Table 430-152 shall be used.</t>
  </si>
  <si>
    <t>The NEC Maximum is 175% of NEC FLA, rounded up to nearest manufacturer's fuse size.
Durr standard is 150% of NEC FLA of motor, rounded up to nearest manufacturer's fuse size.</t>
  </si>
  <si>
    <t>Main Disconnect Fuses (430-62):</t>
  </si>
  <si>
    <r>
      <t xml:space="preserve">The nearest fuse to the </t>
    </r>
    <r>
      <rPr>
        <b/>
        <sz val="10"/>
        <rFont val="Arial"/>
        <family val="2"/>
      </rPr>
      <t>Largest motor fuse (175% of NEC FLA) + Sum of NEC FLAs of other loads</t>
    </r>
    <r>
      <rPr>
        <sz val="10"/>
        <rFont val="Arial"/>
        <family val="2"/>
      </rPr>
      <t xml:space="preserve">, but not less then </t>
    </r>
    <r>
      <rPr>
        <b/>
        <sz val="10"/>
        <rFont val="Arial"/>
        <family val="2"/>
      </rPr>
      <t xml:space="preserve">125% of Largest motor NEC FLA + 125% of Heating load + the Sum of the other NEC FLA. </t>
    </r>
    <r>
      <rPr>
        <sz val="10"/>
        <rFont val="Arial"/>
        <family val="2"/>
      </rPr>
      <t>Also not less then</t>
    </r>
    <r>
      <rPr>
        <b/>
        <sz val="10"/>
        <rFont val="Arial"/>
        <family val="2"/>
      </rPr>
      <t xml:space="preserve"> 115% of the Sum of all NEC FLA.</t>
    </r>
    <r>
      <rPr>
        <sz val="10"/>
        <rFont val="Arial"/>
        <family val="2"/>
      </rPr>
      <t xml:space="preserve"> All fuse sizes are based on maximum permitted values as listed in table 430-152. (175% of largest motor NEC FLA + NEC FLA of other equipment in panel)</t>
    </r>
  </si>
  <si>
    <t>Main Disconnect (430-110(2)):</t>
  </si>
  <si>
    <t>At least 115% of the Sum of FLA of all loads.</t>
  </si>
  <si>
    <t>Main Panel Feeds (430-24):</t>
  </si>
  <si>
    <t>125% of Main Disconnect Fuse, but not larger than Main Disconnect switch.</t>
  </si>
  <si>
    <t>Note:  Client specifications may require sizing the panel feed to the capacity of the bus plug.</t>
  </si>
  <si>
    <t>Power Consumption in VA</t>
  </si>
  <si>
    <t>Manufacturer</t>
  </si>
  <si>
    <t>DEVICE</t>
  </si>
  <si>
    <t>VA</t>
  </si>
  <si>
    <t>VOLTAGE</t>
  </si>
  <si>
    <t>AB</t>
  </si>
  <si>
    <t>1771-IAD</t>
  </si>
  <si>
    <t>120VAC</t>
  </si>
  <si>
    <t>1771-OAD</t>
  </si>
  <si>
    <t>1771-P7 (PLC I/O RACK POWER SUPPLY)</t>
  </si>
  <si>
    <t>1771-P4S (PLC I/O RACK POWER SUPPLY)</t>
  </si>
  <si>
    <t>1794-ASB (Flex ASB )</t>
  </si>
  <si>
    <t>24VDC</t>
  </si>
  <si>
    <t>1794-IA16 (Flex Input Card)</t>
  </si>
  <si>
    <t>1794-IE4XOE2 (Flex Combo Analog Card)</t>
  </si>
  <si>
    <t>1794-OA16 (Flex Output Card)</t>
  </si>
  <si>
    <t>1794-OW8 (Flex Iso Card)</t>
  </si>
  <si>
    <t>1794-IE8 (Flex Analog Input Card)</t>
  </si>
  <si>
    <t>1794-OE4 (Flex Analog Output Card)</t>
  </si>
  <si>
    <t>2711-K9C1 (PANELVIEW 900)</t>
  </si>
  <si>
    <t>509-BOD (MOTOR STARTER SIZE 1)</t>
  </si>
  <si>
    <t>509-COD (MOTOR STARTER SIZE 2)</t>
  </si>
  <si>
    <t>509-DOD (MOTOR STARTER SIZE 3)</t>
  </si>
  <si>
    <t>509-EOD (MOTOR STARTER SIZE 4)</t>
  </si>
  <si>
    <t>509-FOD (MOTOR STARTER SIZE 5)</t>
  </si>
  <si>
    <t>700-P400A1 (NEMA CONTROL RELAY)</t>
  </si>
  <si>
    <t>800T-PT16X (NEMA PILOT LIGHT)</t>
  </si>
  <si>
    <t>855T-B10YL3 (ALARM STACKLIGHT)</t>
  </si>
  <si>
    <t>CONTACTOR 110A</t>
  </si>
  <si>
    <t>CONTACTOR 24A</t>
  </si>
  <si>
    <t>SMC 97A</t>
  </si>
  <si>
    <t>Sola</t>
  </si>
  <si>
    <t>24VDC POWER SUPPLY, 2.5A</t>
  </si>
  <si>
    <t>Asco</t>
  </si>
  <si>
    <t>PILOT VALVE SOLENOID</t>
  </si>
  <si>
    <t>VENT VALVE SOLENOID</t>
  </si>
  <si>
    <t>Dayton</t>
  </si>
  <si>
    <t>PC COOLING FAN</t>
  </si>
  <si>
    <t>Dongan</t>
  </si>
  <si>
    <t>AO6-SA6 (IGNITION TRANSFORMER)</t>
  </si>
  <si>
    <t>Dungs</t>
  </si>
  <si>
    <t>VDK2200-S02 (Valve Pressure Proving System)</t>
  </si>
  <si>
    <t>Eagle</t>
  </si>
  <si>
    <t>OVEN PURGE TIMER</t>
  </si>
  <si>
    <t>Eclipse</t>
  </si>
  <si>
    <t>Safety-Shutoff Valve Opening VA</t>
  </si>
  <si>
    <t>Edwards</t>
  </si>
  <si>
    <t>ALARM HORN</t>
  </si>
  <si>
    <t>Honeywell</t>
  </si>
  <si>
    <t>C7061 (Flame Detector)</t>
  </si>
  <si>
    <t>MODULATING GAS VALVE MOTOR</t>
  </si>
  <si>
    <t>RM7838B1013 (FLAME SAFETY RELAY)</t>
  </si>
  <si>
    <t>UDC1000 (HIGH TEMP LIMIT)</t>
  </si>
  <si>
    <t>LMI</t>
  </si>
  <si>
    <t>C731 Metering Pump</t>
  </si>
  <si>
    <t>C771 Metering Pump</t>
  </si>
  <si>
    <t>M151 Metering Pump</t>
  </si>
  <si>
    <t>Maxon</t>
  </si>
  <si>
    <t>PILZ</t>
  </si>
  <si>
    <t>Safety Relay</t>
  </si>
  <si>
    <t>Redlion</t>
  </si>
  <si>
    <t>CUB3T100 (ELAPSED TIME METER)</t>
  </si>
  <si>
    <t>Siemens</t>
  </si>
  <si>
    <t>3RT101 (Control Relay)</t>
  </si>
  <si>
    <t>3RT102 (Contactor .5 to 15HP)</t>
  </si>
  <si>
    <t>3RT103 (Contactor 16 to 30 HP)</t>
  </si>
  <si>
    <t>3RT1044 (Contactor 40 to 50HP)</t>
  </si>
  <si>
    <t>3RT1045/6 (Contactor 60 to 75HP)</t>
  </si>
  <si>
    <t>3TF5011 (Contactor 100HP)</t>
  </si>
  <si>
    <t>3SB02-TT1 (IEC PTT PILOT LIGHT)</t>
  </si>
  <si>
    <t>8WD4308 (ALARM STACKLIGHT)</t>
  </si>
  <si>
    <t>ATC</t>
  </si>
  <si>
    <t>405A100F2X Plug In Timer</t>
  </si>
  <si>
    <t>Veris</t>
  </si>
  <si>
    <t>H-321 (Current Transmitter 2 Wire)</t>
  </si>
  <si>
    <t>H-720 (Current Transmitter 3 Wire)</t>
  </si>
  <si>
    <t>Effector</t>
  </si>
  <si>
    <t>SY0100 (Flow Monitor)</t>
  </si>
  <si>
    <t>GIC</t>
  </si>
  <si>
    <t>Temperature Transmitter</t>
  </si>
  <si>
    <t>Modulating Valve</t>
  </si>
  <si>
    <t>Seal Water Solenoid Valve</t>
  </si>
  <si>
    <t>Spray Bypass Valve Actuator</t>
  </si>
  <si>
    <t>Pressure Switch</t>
  </si>
  <si>
    <t>5136-DNS-200S (DeviceNet I/O Rack Adapter)</t>
  </si>
  <si>
    <t>6ES7138-4CB10-0AB0 (DeviceNet I/O Rack Power Module, 24VDC)</t>
  </si>
  <si>
    <t>6ES7138-4CB00-0AB0 (DeviceNet I/O Rack Power Module, 120VAC)</t>
  </si>
  <si>
    <t>6ES7131-4EB00-0AB0 (DeviceNet I/O Rack 2DI Module, 120VAC)</t>
  </si>
  <si>
    <t>6ES7131-4BD00-0AB0 (DeviceNet I/O Rack 4DI Module, 24VDC)</t>
  </si>
  <si>
    <t>6ES7132-4FB00-0AB0 (DeviceNet I/O Rack 2DO Module, 120VAC, 1A)</t>
  </si>
  <si>
    <t>6ES7132-4HB00-0AB0 (DeviceNet I/O Rack 2DO Module, Contact, 5A)</t>
  </si>
  <si>
    <t>24VDC/230VAC</t>
  </si>
  <si>
    <t>6ES7131-4BD00-0AA0 (DeviceNet I/O Rack 4DO Module, 24VDC, 0.5A)</t>
  </si>
  <si>
    <t>6ES7132-4BD30-0AA0 (DeviceNet I/O Rack 4DO Module, 24VDC, 2A)</t>
  </si>
  <si>
    <t>6ES7134-4GB00-0AB0 (DeviceNet I/O Rack 2AI Module, 4-20mADC)</t>
  </si>
  <si>
    <t>6ES7134-4NB00-0AB0 (DeviceNet I/O Rack 2AI Module, Type K T/C)</t>
  </si>
  <si>
    <t>6ES7134-4JB50-0AB0 (DeviceNet I/O Rack 2AI Module, RTD)</t>
  </si>
  <si>
    <t>6ES7135-4GB00-0AB0 (DeviceNet I/O Rack 2AO Module, 4-20mADC)</t>
  </si>
  <si>
    <t>6EP1536-2AA00 (24VDC Power Supply, 20A, 600VAC in)</t>
  </si>
  <si>
    <t>600VAC</t>
  </si>
  <si>
    <r>
      <t xml:space="preserve">Directions:
1.   Save file as "Panel XXXX Design" where XXXX equals the panel number.
2.   Provide Panel Name and Number at top of worksheet.
3.   Provide total resistive heat load in amps at 480VAC.
4.   Provide PLC transformer size in VA's.
5.   Provide motor descriptions and Horse Power (Largest motor first).
6.   Provide all information on </t>
    </r>
    <r>
      <rPr>
        <b/>
        <sz val="10"/>
        <rFont val="Arial"/>
        <family val="2"/>
      </rPr>
      <t>Panel VA</t>
    </r>
    <r>
      <rPr>
        <sz val="10"/>
        <rFont val="Arial"/>
        <family val="2"/>
      </rPr>
      <t xml:space="preserve"> worksheet.</t>
    </r>
  </si>
  <si>
    <t>Bus Plug/PDP Feeder</t>
  </si>
  <si>
    <t>Bus Plug/PDP Feeder Fuse</t>
  </si>
  <si>
    <t>Main Fuse NEC Rules</t>
  </si>
  <si>
    <t>Main Disconnect</t>
  </si>
  <si>
    <t>430-62</t>
  </si>
  <si>
    <t>424-3</t>
  </si>
  <si>
    <t>115% FLA</t>
  </si>
  <si>
    <t>Main Disconnect Fuse Size</t>
  </si>
  <si>
    <t>Panel NEC FLA</t>
  </si>
  <si>
    <t>Actual</t>
  </si>
  <si>
    <t>Larger</t>
  </si>
  <si>
    <t>Nearest</t>
  </si>
  <si>
    <t>Resistive Heat Load (Amps)</t>
  </si>
  <si>
    <t>Transformer Size (VA)</t>
  </si>
  <si>
    <t>Motor Description</t>
  </si>
  <si>
    <t>HP</t>
  </si>
  <si>
    <t>NEC FLA</t>
  </si>
  <si>
    <t>Durr Fuse</t>
  </si>
  <si>
    <t>Starter</t>
  </si>
  <si>
    <t>Pwr Wire</t>
  </si>
  <si>
    <t>Gnd Wire</t>
  </si>
  <si>
    <t>Max Transformer Primary Fuse</t>
  </si>
  <si>
    <t>Transformer Size</t>
  </si>
  <si>
    <t>Max Transformer Secondary Fuse</t>
  </si>
  <si>
    <t>Total Circuit Amps</t>
  </si>
  <si>
    <t>Total Connected VA</t>
  </si>
  <si>
    <t>2102CB</t>
  </si>
  <si>
    <t>2104CB</t>
  </si>
  <si>
    <t>2106CB</t>
  </si>
  <si>
    <t>QTY</t>
  </si>
  <si>
    <t>Total</t>
  </si>
  <si>
    <t>24VDC POWER SUPPLY, 10A</t>
  </si>
  <si>
    <t>3RH11 (Control Relay AC)</t>
  </si>
  <si>
    <t>Max Power Supply Primary Fuse</t>
  </si>
  <si>
    <t>24VDC Power Supply Size (Amps)</t>
  </si>
  <si>
    <t>3002CB</t>
  </si>
  <si>
    <t>3004CB</t>
  </si>
  <si>
    <t>3006CB</t>
  </si>
  <si>
    <t>6ES7138-4CB10-0AB0 
(Power Mod, 24VDC)</t>
  </si>
  <si>
    <t>6ES7134-4JB50-0AB0 (2AI Module, RTD)</t>
  </si>
  <si>
    <t>6ES7134-4NB00-0AB0 
(2AI Module, Type K T/C)</t>
  </si>
  <si>
    <t>6ES7135-4GB00-0AB0 
(2AO Module, 4-20mADC)</t>
  </si>
  <si>
    <t>6ES7131-4BD00-0AB0 
(4DI Module, 24VDC)</t>
  </si>
  <si>
    <t>6ES7131-4BD00-0AA0 
(4DO Module, 24VDC, 0.5A)</t>
  </si>
  <si>
    <t>3RH11 (Control Relay DC)</t>
  </si>
  <si>
    <t>3RT104 (Contactor 40 to 60HP)</t>
  </si>
  <si>
    <t>UDC2500 (HIGH TEMP LIMIT)</t>
  </si>
  <si>
    <t>Alarm Horn</t>
  </si>
  <si>
    <t>Control Panel Heat Load Calculations</t>
  </si>
  <si>
    <t>Contractor:</t>
  </si>
  <si>
    <t>Durr Systems</t>
  </si>
  <si>
    <t>Panel #</t>
  </si>
  <si>
    <t>E211</t>
  </si>
  <si>
    <t>Project:</t>
  </si>
  <si>
    <t>Detroit Diesel</t>
  </si>
  <si>
    <t>Date:</t>
  </si>
  <si>
    <t>1. Gross Sheet Metal Surface Area</t>
  </si>
  <si>
    <t>H =</t>
  </si>
  <si>
    <t>Height (Inches)</t>
  </si>
  <si>
    <t>W =</t>
  </si>
  <si>
    <t>Width (Inches)</t>
  </si>
  <si>
    <t>D =</t>
  </si>
  <si>
    <t>Depth (Inches)</t>
  </si>
  <si>
    <t>GSM =</t>
  </si>
  <si>
    <t>Gross Sheet Metal Area (Square Meters)</t>
  </si>
  <si>
    <t>2. Free Sheet Metal Surface Area</t>
  </si>
  <si>
    <t>Free Sheet metal Surface Area (FSM) = GSM minus all surface area in contact with a wall or floor or covered/obstructed by components (transformers, OIT displays, pilot lights, etc.)</t>
  </si>
  <si>
    <t>Percent Of Top Surface Area Obstructed</t>
  </si>
  <si>
    <t>Percent Of Bottom Surface Area Obstructed</t>
  </si>
  <si>
    <t>Percent Of Back Surface Area Obstructed</t>
  </si>
  <si>
    <t>Percent Of Front Surface Area Obstructed</t>
  </si>
  <si>
    <t>Percent Of Right Side Surface Area Obstructed</t>
  </si>
  <si>
    <t>Percent Of Left Side Surface Area Obstructed</t>
  </si>
  <si>
    <t>FSM =</t>
  </si>
  <si>
    <t>3. Ambient Control Panel Temperature</t>
  </si>
  <si>
    <r>
      <t>For panels on the plant floor use 30</t>
    </r>
    <r>
      <rPr>
        <vertAlign val="superscript"/>
        <sz val="10"/>
        <rFont val="Arial"/>
        <family val="2"/>
      </rPr>
      <t>o</t>
    </r>
    <r>
      <rPr>
        <sz val="10"/>
        <rFont val="Arial"/>
        <family val="2"/>
      </rPr>
      <t xml:space="preserve"> Celsius, panels on a balcony or mezzanine use 40</t>
    </r>
    <r>
      <rPr>
        <vertAlign val="superscript"/>
        <sz val="10"/>
        <rFont val="Arial"/>
        <family val="2"/>
      </rPr>
      <t xml:space="preserve">o </t>
    </r>
    <r>
      <rPr>
        <sz val="10"/>
        <rFont val="Arial"/>
        <family val="2"/>
      </rPr>
      <t>Celsius.  If the actual ambient is higher than 30o or 40o Celsius, use the actual temperature</t>
    </r>
    <r>
      <rPr>
        <vertAlign val="superscript"/>
        <sz val="10"/>
        <rFont val="Arial"/>
        <family val="2"/>
      </rPr>
      <t>.</t>
    </r>
  </si>
  <si>
    <r>
      <t>T</t>
    </r>
    <r>
      <rPr>
        <vertAlign val="subscript"/>
        <sz val="10"/>
        <rFont val="Arial"/>
        <family val="2"/>
      </rPr>
      <t>a</t>
    </r>
    <r>
      <rPr>
        <sz val="10"/>
        <rFont val="Arial"/>
        <family val="2"/>
      </rPr>
      <t xml:space="preserve"> =</t>
    </r>
  </si>
  <si>
    <t>Ambient Temperature (Degrees Celsius)</t>
  </si>
  <si>
    <t xml:space="preserve">  </t>
  </si>
  <si>
    <t>4. Maximum Control Panel Operating Temperature</t>
  </si>
  <si>
    <r>
      <t>For panels containing PLC equipment, VFDs, or other electronic equipment 50</t>
    </r>
    <r>
      <rPr>
        <vertAlign val="superscript"/>
        <sz val="10"/>
        <rFont val="Arial"/>
        <family val="2"/>
      </rPr>
      <t>o</t>
    </r>
    <r>
      <rPr>
        <sz val="10"/>
        <rFont val="Arial"/>
        <family val="2"/>
      </rPr>
      <t xml:space="preserve"> Celsius.  All other panels use 60o Celsius.</t>
    </r>
  </si>
  <si>
    <r>
      <t>T</t>
    </r>
    <r>
      <rPr>
        <vertAlign val="subscript"/>
        <sz val="10"/>
        <rFont val="Arial"/>
        <family val="2"/>
      </rPr>
      <t>max</t>
    </r>
    <r>
      <rPr>
        <sz val="10"/>
        <rFont val="Arial"/>
        <family val="2"/>
      </rPr>
      <t xml:space="preserve"> =</t>
    </r>
  </si>
  <si>
    <t>Maximum Operating Temperature (Degrees Celsius)</t>
  </si>
  <si>
    <t>5. Heat Dissipation Capacity</t>
  </si>
  <si>
    <r>
      <t>P</t>
    </r>
    <r>
      <rPr>
        <vertAlign val="subscript"/>
        <sz val="10"/>
        <rFont val="Arial"/>
        <family val="2"/>
      </rPr>
      <t>d</t>
    </r>
    <r>
      <rPr>
        <sz val="10"/>
        <rFont val="Arial"/>
        <family val="2"/>
      </rPr>
      <t xml:space="preserve"> =</t>
    </r>
  </si>
  <si>
    <t>Heat Dissipation Capacity (Watts)</t>
  </si>
  <si>
    <t>6. Control Panel Heat Load</t>
  </si>
  <si>
    <t>This is the total of all heat loads inside the panel from the attached work sheets.</t>
  </si>
  <si>
    <r>
      <t>P</t>
    </r>
    <r>
      <rPr>
        <vertAlign val="subscript"/>
        <sz val="10"/>
        <rFont val="Arial"/>
        <family val="2"/>
      </rPr>
      <t>l</t>
    </r>
    <r>
      <rPr>
        <sz val="10"/>
        <rFont val="Arial"/>
        <family val="2"/>
      </rPr>
      <t xml:space="preserve"> =</t>
    </r>
  </si>
  <si>
    <t>Heat Load (Watts)</t>
  </si>
  <si>
    <t>7. Heat Dissipation Deficiency</t>
  </si>
  <si>
    <r>
      <t>P</t>
    </r>
    <r>
      <rPr>
        <vertAlign val="subscript"/>
        <sz val="10"/>
        <rFont val="Arial"/>
        <family val="2"/>
      </rPr>
      <t>r</t>
    </r>
    <r>
      <rPr>
        <sz val="10"/>
        <rFont val="Arial"/>
        <family val="2"/>
      </rPr>
      <t xml:space="preserve"> =</t>
    </r>
  </si>
  <si>
    <t>Heat Dissipation Deficiency (Watts)</t>
  </si>
  <si>
    <t>8. Result</t>
  </si>
  <si>
    <t>MAGNETICS HEAT LOAD WORKSHEET</t>
  </si>
  <si>
    <t>Heat Disipation</t>
  </si>
  <si>
    <t>Quantity</t>
  </si>
  <si>
    <t>Description</t>
  </si>
  <si>
    <t>Part Number</t>
  </si>
  <si>
    <t>Each (Watts)</t>
  </si>
  <si>
    <t>Total (Watts)</t>
  </si>
  <si>
    <t>DC Power Supply</t>
  </si>
  <si>
    <t>6EP1536-2AA00</t>
  </si>
  <si>
    <t>SDN4-24-100</t>
  </si>
  <si>
    <t>Oven Purge Timer</t>
  </si>
  <si>
    <t>HP50-133</t>
  </si>
  <si>
    <t>871P-G1</t>
  </si>
  <si>
    <t>Pilot Light</t>
  </si>
  <si>
    <t>XB4BW</t>
  </si>
  <si>
    <t>Telemecanique</t>
  </si>
  <si>
    <t>UDC 2500</t>
  </si>
  <si>
    <t>DC100L</t>
  </si>
  <si>
    <t>Timer</t>
  </si>
  <si>
    <t>405A100F1X</t>
  </si>
  <si>
    <t>Flame Relay</t>
  </si>
  <si>
    <t>RM7838C1012</t>
  </si>
  <si>
    <t>AC Control Relay</t>
  </si>
  <si>
    <t>CA2DN</t>
  </si>
  <si>
    <t>DC Control Relay</t>
  </si>
  <si>
    <t>CA3DN</t>
  </si>
  <si>
    <t>PNOZX9P</t>
  </si>
  <si>
    <t>Pilz</t>
  </si>
  <si>
    <t>3RA11, 0.5HP</t>
  </si>
  <si>
    <t>3RA1125-0JA23-1AK6</t>
  </si>
  <si>
    <t>3RA11, 0.75HP</t>
  </si>
  <si>
    <t>3RA1125-0KA23-1AK6</t>
  </si>
  <si>
    <t>3RA11, 2HP</t>
  </si>
  <si>
    <t>3RA1125-1EA23-1AK6</t>
  </si>
  <si>
    <t>3RA11, 7.5HP</t>
  </si>
  <si>
    <t>3RA1125-1JA24-1AK6</t>
  </si>
  <si>
    <t>3RA11, 10HP</t>
  </si>
  <si>
    <t>3RA1135-4AB33-1AK6</t>
  </si>
  <si>
    <t>3RA11, 15HP</t>
  </si>
  <si>
    <t>3RA1135-4BB33-1AK6</t>
  </si>
  <si>
    <t>3RA11, 40HP</t>
  </si>
  <si>
    <t>3RA1135-4HB36-1AK6</t>
  </si>
  <si>
    <t>3RT1036-1BB40</t>
  </si>
  <si>
    <t>3RT1044-1BB40</t>
  </si>
  <si>
    <t>3RT1045-1BB40</t>
  </si>
  <si>
    <t>3RT1046-1BB40</t>
  </si>
  <si>
    <t>3 Pole MSP, 0.75HP, 0.9-1.25A</t>
  </si>
  <si>
    <t>3RV1021-0KA10</t>
  </si>
  <si>
    <t>3 Pole MSP, 1HP, 1.1-1.6A</t>
  </si>
  <si>
    <t>3RV1021-1AA10</t>
  </si>
  <si>
    <t>3 Pole MSP, 1.5HP, 1.8-2.5A</t>
  </si>
  <si>
    <t>3RV1021-1CA10</t>
  </si>
  <si>
    <t>3 Pole MSP, 2HP, 2.2-3.2A</t>
  </si>
  <si>
    <t>3RV1021-1DA10</t>
  </si>
  <si>
    <t>3 Pole MSP, 3HP, 2.8-4.0A</t>
  </si>
  <si>
    <t>3RV1021-1EA10</t>
  </si>
  <si>
    <t>3 Pole MSP, 5HP, 4.5-6.3A</t>
  </si>
  <si>
    <t>3RV1021-1GA10</t>
  </si>
  <si>
    <t>3 Pole MSP, 10HP, 7.0-10A</t>
  </si>
  <si>
    <t>3RV1021-1JA10</t>
  </si>
  <si>
    <t>3 Pole MSP, 10HP, 9.0-12.5A</t>
  </si>
  <si>
    <t>3RV1021-1KA10</t>
  </si>
  <si>
    <t>3 Pole MSP, 20HP, 14.0-20.0A</t>
  </si>
  <si>
    <t>3RV1021-4BA10</t>
  </si>
  <si>
    <t>3 Pole MSP, 25HP, 18-25A</t>
  </si>
  <si>
    <t>3RV1031-4DB10</t>
  </si>
  <si>
    <t>3 Pole MSP, 30HP, 22-32A</t>
  </si>
  <si>
    <t>3RV1031-4EB10</t>
  </si>
  <si>
    <t>3 Pole MSP, 40HP, 28-40A</t>
  </si>
  <si>
    <t>3RV1031-4FB10</t>
  </si>
  <si>
    <t>3 Pole MSP, 50HP, 36-50A</t>
  </si>
  <si>
    <t>3RV1042-4HB10</t>
  </si>
  <si>
    <t>3 Pole MSP, 60HP, 45-63A</t>
  </si>
  <si>
    <t>3RV1042-4JB10</t>
  </si>
  <si>
    <t>3 Pole MSP, 75HP, 57-75A</t>
  </si>
  <si>
    <t>3RV1042-4KB10</t>
  </si>
  <si>
    <t>3 Pole MSP, 100HP, 70-90A</t>
  </si>
  <si>
    <t>3RV1042-4LB10</t>
  </si>
  <si>
    <t>Shoe w/ Main Breaker, 100A</t>
  </si>
  <si>
    <t>FBCB100M-HB</t>
  </si>
  <si>
    <t>Shoe w/ Main Breaker, 125A</t>
  </si>
  <si>
    <t>FBCB125M-HB</t>
  </si>
  <si>
    <t>Shoe w/ Main Breaker, 150A</t>
  </si>
  <si>
    <t>FBCB150M-HB</t>
  </si>
  <si>
    <t>Shoe w/ Main Breaker, 175A</t>
  </si>
  <si>
    <t>FBCB175M-HB</t>
  </si>
  <si>
    <t>Shoe w/ Main Breaker, 200A</t>
  </si>
  <si>
    <t>FBCB200M-HB</t>
  </si>
  <si>
    <t>Shoe w/ Main Breaker, 225A</t>
  </si>
  <si>
    <t>FBCB225M-HB</t>
  </si>
  <si>
    <t>Shoe w/ Main Breaker, 250A</t>
  </si>
  <si>
    <t>FBCB250M-HB</t>
  </si>
  <si>
    <t>Main Breaker, 300A</t>
  </si>
  <si>
    <t>HLD63M300</t>
  </si>
  <si>
    <t>Main Breaker, 350A</t>
  </si>
  <si>
    <t>HLD63M350</t>
  </si>
  <si>
    <t>Main Breaker, 400A</t>
  </si>
  <si>
    <t>HLD63M400</t>
  </si>
  <si>
    <t>Main Breaker, 450A</t>
  </si>
  <si>
    <t>HLD63M450</t>
  </si>
  <si>
    <t>Main Breaker, 500A</t>
  </si>
  <si>
    <t>HLD63M500</t>
  </si>
  <si>
    <t>Main Breaker, 600A</t>
  </si>
  <si>
    <t>HLD63M600</t>
  </si>
  <si>
    <t>Circuit Breaker, 1-Pole, UP TO 10A</t>
  </si>
  <si>
    <t>5SJ41 SERIES</t>
  </si>
  <si>
    <t>Transformer, 500VA</t>
  </si>
  <si>
    <t>9070EO51D101E23</t>
  </si>
  <si>
    <t>Square D</t>
  </si>
  <si>
    <t>Line Reactor (110A)</t>
  </si>
  <si>
    <t>RL-08003</t>
  </si>
  <si>
    <t>MTE</t>
  </si>
  <si>
    <t>MM440 VFD (15HP)</t>
  </si>
  <si>
    <t>6ES6440-2UD33-7EA1</t>
  </si>
  <si>
    <t>Total Magnetic Heat Load</t>
  </si>
  <si>
    <t>Note:</t>
  </si>
  <si>
    <t>1. No heat loads for terminals, disconnects, fuses, or power distribution blocks.</t>
  </si>
  <si>
    <t>2. Add any internally mounted devices at the bottom of the work sheet.</t>
  </si>
  <si>
    <t>PLC HEAT LOAD WORKSHEET</t>
  </si>
  <si>
    <t>DeviceNet I/O Rack Adapter</t>
  </si>
  <si>
    <t>5136-DNS-200S</t>
  </si>
  <si>
    <t>DeviceNet I/O Rack Power Module, 24VDC</t>
  </si>
  <si>
    <t>6ES7138-4CB10-0AB0</t>
  </si>
  <si>
    <t>DeviceNet I/O Rack Power Module, 120VAC</t>
  </si>
  <si>
    <t>6ES7138-4CB00-0AB0</t>
  </si>
  <si>
    <t>DeviceNet I/O Rack 2DI Module, 120VAC</t>
  </si>
  <si>
    <t>6ES7131-4EB00-0AB0</t>
  </si>
  <si>
    <t>DeviceNet I/O Rack 4DI Module, 24VDC</t>
  </si>
  <si>
    <t>6ES7131-4BD00-0AB0</t>
  </si>
  <si>
    <t>DeviceNet I/O Rack 2DO Module, 120VAC, 1A</t>
  </si>
  <si>
    <t>6ES7132-4FB00-0AB0</t>
  </si>
  <si>
    <t>DeviceNet I/O Rack 2DO Module, Contact, 5A</t>
  </si>
  <si>
    <t>6ES7132-4HB00-0AB0</t>
  </si>
  <si>
    <t>DeviceNet I/O Rack 4DO Module, 24VDC, 0.5A</t>
  </si>
  <si>
    <t>6ES7131-4BD00-0AA0</t>
  </si>
  <si>
    <t>DeviceNet I/O Rack 4DO Module, 24VDC, 2A</t>
  </si>
  <si>
    <t>6ES7132-4BD30-0AA0</t>
  </si>
  <si>
    <t>DeviceNet I/O Rack 2AI Module, 4-20mADC</t>
  </si>
  <si>
    <t>6ES7134-4GB00-0AB0</t>
  </si>
  <si>
    <t>DeviceNet I/O Rack 2AI Module, Type K T/C</t>
  </si>
  <si>
    <t>6ES7134-4NB00-0AB0</t>
  </si>
  <si>
    <t>DeviceNet I/O Rack 2AI Module, RTD</t>
  </si>
  <si>
    <t>6ES7134-4JB50-0AB0</t>
  </si>
  <si>
    <t>DeviceNet I/O Rack 2AO Module, 4-20mADC</t>
  </si>
  <si>
    <t>6ES7135-4GB00-0AB0</t>
  </si>
  <si>
    <t>Control Logix Power Supply, 24VDC</t>
  </si>
  <si>
    <t>1756-PB75</t>
  </si>
  <si>
    <t>Allen Bradley</t>
  </si>
  <si>
    <t>Control Logix Power Supply, 120VAC</t>
  </si>
  <si>
    <t>1756-PA75</t>
  </si>
  <si>
    <t>Total PLC Heat Load</t>
  </si>
  <si>
    <t>1. No heat loads for PLC, RIO adapters, E-NET cards or any other rack powered card.</t>
  </si>
  <si>
    <t>Starters</t>
  </si>
  <si>
    <t>Dim</t>
  </si>
  <si>
    <t>Watts</t>
  </si>
  <si>
    <t>Qty</t>
  </si>
  <si>
    <t>total Watts</t>
  </si>
  <si>
    <t>Additional</t>
  </si>
  <si>
    <t>55X295X175</t>
  </si>
  <si>
    <t>70X330X180</t>
  </si>
  <si>
    <t>3RT1946-4GA0T line side terminal kit</t>
  </si>
  <si>
    <t>Relays</t>
  </si>
  <si>
    <t>3RH1131-1AB00</t>
  </si>
  <si>
    <t>45x57.5X72</t>
  </si>
  <si>
    <t>Flash-off exhaust</t>
  </si>
  <si>
    <t>Clean room air supply</t>
  </si>
  <si>
    <t>Sludge Circ Pump 1</t>
  </si>
  <si>
    <t>Sludge Circ Pump 2</t>
  </si>
  <si>
    <t>Panel 1000</t>
  </si>
  <si>
    <t>24VDC Power Supply(Amps)</t>
  </si>
  <si>
    <t>Sludge Pump #3 (Stand-By)</t>
  </si>
  <si>
    <t>Sludge Transfer Pump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</si>
</sst>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0" x14ac:knownFonts="1">
    <font>
      <sz val="10"/>
      <name val="Arial"/>
      <family val="2"/>
    </font>
    <font>
      <b/>
      <sz val="10"/>
      <name val="Arial"/>
      <family val="2"/>
    </font>
    <font>
      <b/>
      <u/>
      <sz val="10"/>
      <name val="Arial"/>
      <family val="2"/>
    </font>
    <font>
      <b/>
      <sz val="12"/>
      <color indexed="10"/>
      <name val="Arial"/>
      <family val="2"/>
    </font>
    <font>
      <b/>
      <sz val="12"/>
      <name val="Arial"/>
      <family val="2"/>
    </font>
    <font>
      <sz val="10"/>
      <color indexed="10"/>
      <name val="Arial"/>
      <family val="2"/>
    </font>
    <font>
      <vertAlign val="superscript"/>
      <sz val="10"/>
      <name val="Arial"/>
      <family val="2"/>
    </font>
    <font>
      <vertAlign val="subscript"/>
      <sz val="10"/>
      <name val="Arial"/>
      <family val="2"/>
    </font>
    <font>
      <b/>
      <sz val="14"/>
      <name val="Arial"/>
      <family val="2"/>
    </font>
    <font>
      <sz val="10"/>
      <name val="Arial"/>
      <family val="2"/>
    </font>
  </fonts>
  <fills count="3">
    <fill>
      <patternFill patternType="none"/>
    </fill>
    <fill>
      <patternFill patternType="gray125"/>
    </fill>
    <fill>
      <patternFill patternType="solid">
        <fgColor indexed="9"/>
        <bgColor indexed="26"/>
      </patternFill>
    </fill>
  </fills>
  <borders count="64">
    <border>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style="thin">
        <color indexed="8"/>
      </right>
      <top/>
      <bottom/>
      <diagonal/>
    </border>
    <border>
      <left/>
      <right style="medium">
        <color indexed="8"/>
      </right>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top/>
      <bottom style="thin">
        <color indexed="8"/>
      </bottom>
      <diagonal/>
    </border>
    <border>
      <left/>
      <right/>
      <top style="thin">
        <color indexed="8"/>
      </top>
      <bottom style="thin">
        <color indexed="8"/>
      </bottom>
      <diagonal/>
    </border>
    <border>
      <left style="thin">
        <color indexed="8"/>
      </left>
      <right style="medium">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8"/>
      </top>
      <bottom style="thin">
        <color indexed="8"/>
      </bottom>
      <diagonal/>
    </border>
    <border>
      <left style="medium">
        <color indexed="8"/>
      </left>
      <right style="thin">
        <color indexed="8"/>
      </right>
      <top style="thin">
        <color indexed="8"/>
      </top>
      <bottom style="thin">
        <color indexed="64"/>
      </bottom>
      <diagonal/>
    </border>
    <border>
      <left style="thin">
        <color indexed="64"/>
      </left>
      <right style="thin">
        <color indexed="64"/>
      </right>
      <top/>
      <bottom style="thin">
        <color indexed="8"/>
      </bottom>
      <diagonal/>
    </border>
  </borders>
  <cellStyleXfs count="3">
    <xf numFmtId="0" fontId="0" fillId="0" borderId="0"/>
    <xf numFmtId="0" fontId="9" fillId="2" borderId="0" applyNumberFormat="0" applyBorder="0" applyAlignment="0" applyProtection="0"/>
    <xf numFmtId="9" fontId="9" fillId="0" borderId="0" applyFill="0" applyBorder="0" applyAlignment="0" applyProtection="0"/>
  </cellStyleXfs>
  <cellXfs count="214">
    <xf numFmtId="0" fontId="0" fillId="0" borderId="0" xfId="0"/>
    <xf numFmtId="0" fontId="0" fillId="0" borderId="0" xfId="0" applyAlignment="1">
      <alignment horizontal="center"/>
    </xf>
    <xf numFmtId="0" fontId="1" fillId="0" borderId="1" xfId="0" applyFont="1" applyFill="1" applyBorder="1" applyAlignment="1">
      <alignment horizontal="center" wrapText="1"/>
    </xf>
    <xf numFmtId="0" fontId="1" fillId="0" borderId="0" xfId="0" applyFont="1" applyAlignment="1">
      <alignment horizontal="center"/>
    </xf>
    <xf numFmtId="0" fontId="1" fillId="0" borderId="0" xfId="0" applyFont="1" applyAlignment="1">
      <alignment horizont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0" xfId="0" applyFont="1" applyAlignment="1">
      <alignment horizontal="center" wrapText="1"/>
    </xf>
    <xf numFmtId="0" fontId="0" fillId="0" borderId="0" xfId="0" applyFont="1" applyAlignment="1">
      <alignment horizontal="center"/>
    </xf>
    <xf numFmtId="0" fontId="0" fillId="0" borderId="4" xfId="0" applyFill="1" applyBorder="1" applyAlignment="1">
      <alignment horizontal="center"/>
    </xf>
    <xf numFmtId="17" fontId="0" fillId="0" borderId="0" xfId="0" applyNumberFormat="1" applyFont="1" applyAlignment="1">
      <alignment horizontal="center"/>
    </xf>
    <xf numFmtId="0" fontId="2" fillId="0" borderId="0" xfId="0" applyFont="1"/>
    <xf numFmtId="0" fontId="1" fillId="0" borderId="0" xfId="0" applyFont="1" applyAlignment="1"/>
    <xf numFmtId="0" fontId="1" fillId="0" borderId="0" xfId="0" applyFont="1"/>
    <xf numFmtId="0" fontId="0" fillId="0" borderId="0" xfId="0" applyFont="1" applyAlignment="1">
      <alignment horizontal="left"/>
    </xf>
    <xf numFmtId="9" fontId="0" fillId="0" borderId="0" xfId="0" applyNumberFormat="1"/>
    <xf numFmtId="0" fontId="0" fillId="0" borderId="0" xfId="0" applyAlignment="1">
      <alignment horizontal="left" wrapText="1"/>
    </xf>
    <xf numFmtId="0" fontId="0" fillId="0" borderId="0" xfId="0" applyAlignment="1"/>
    <xf numFmtId="0" fontId="0" fillId="0" borderId="0" xfId="0" applyAlignment="1">
      <alignment wrapText="1"/>
    </xf>
    <xf numFmtId="0" fontId="0" fillId="0" borderId="5" xfId="0" applyBorder="1" applyAlignment="1">
      <alignment horizontal="center"/>
    </xf>
    <xf numFmtId="0" fontId="0" fillId="0" borderId="6" xfId="0" applyFont="1" applyBorder="1"/>
    <xf numFmtId="0" fontId="0" fillId="0" borderId="6" xfId="0" applyFont="1" applyBorder="1" applyAlignment="1">
      <alignment horizontal="left"/>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xf numFmtId="0" fontId="0" fillId="0" borderId="9" xfId="0" applyFont="1" applyBorder="1" applyAlignment="1">
      <alignment horizontal="left"/>
    </xf>
    <xf numFmtId="0" fontId="0" fillId="0" borderId="10" xfId="0" applyBorder="1" applyAlignment="1">
      <alignment horizontal="center"/>
    </xf>
    <xf numFmtId="0" fontId="0" fillId="0" borderId="11" xfId="0" applyFont="1" applyBorder="1" applyAlignment="1">
      <alignment horizontal="center"/>
    </xf>
    <xf numFmtId="0" fontId="0" fillId="0" borderId="12" xfId="0" applyFont="1" applyBorder="1"/>
    <xf numFmtId="0" fontId="0" fillId="0" borderId="13" xfId="0" applyFont="1" applyBorder="1" applyAlignment="1">
      <alignment horizontal="left"/>
    </xf>
    <xf numFmtId="0" fontId="0" fillId="0" borderId="14" xfId="0" applyBorder="1" applyAlignment="1">
      <alignment horizontal="center"/>
    </xf>
    <xf numFmtId="0" fontId="0" fillId="0" borderId="15" xfId="0" applyFont="1" applyBorder="1" applyAlignment="1">
      <alignment horizontal="center"/>
    </xf>
    <xf numFmtId="0" fontId="0" fillId="0" borderId="12" xfId="0" applyFont="1" applyFill="1" applyBorder="1"/>
    <xf numFmtId="0" fontId="0" fillId="0" borderId="13" xfId="0" applyFont="1" applyFill="1" applyBorder="1" applyAlignment="1">
      <alignment horizontal="left"/>
    </xf>
    <xf numFmtId="0" fontId="0" fillId="0" borderId="14" xfId="0" applyFill="1" applyBorder="1" applyAlignment="1">
      <alignment horizontal="center"/>
    </xf>
    <xf numFmtId="0" fontId="0" fillId="0" borderId="15" xfId="0" applyFont="1" applyFill="1" applyBorder="1" applyAlignment="1">
      <alignment horizontal="center"/>
    </xf>
    <xf numFmtId="0" fontId="0" fillId="0" borderId="0" xfId="0" applyFill="1"/>
    <xf numFmtId="0" fontId="0" fillId="0" borderId="14" xfId="0" applyFont="1" applyFill="1" applyBorder="1" applyAlignment="1">
      <alignment horizontal="center"/>
    </xf>
    <xf numFmtId="0" fontId="0" fillId="0" borderId="4" xfId="0" applyFont="1" applyFill="1" applyBorder="1" applyAlignment="1">
      <alignment horizontal="left"/>
    </xf>
    <xf numFmtId="0" fontId="0" fillId="0" borderId="16" xfId="0" applyFill="1" applyBorder="1"/>
    <xf numFmtId="0" fontId="0" fillId="0" borderId="17" xfId="0" applyFont="1" applyFill="1" applyBorder="1" applyAlignment="1">
      <alignment horizontal="left"/>
    </xf>
    <xf numFmtId="0" fontId="0" fillId="0" borderId="18" xfId="0" applyFill="1" applyBorder="1" applyAlignment="1">
      <alignment horizontal="center"/>
    </xf>
    <xf numFmtId="0" fontId="0" fillId="0" borderId="19" xfId="0" applyFont="1" applyFill="1" applyBorder="1" applyAlignment="1">
      <alignment horizontal="center"/>
    </xf>
    <xf numFmtId="0" fontId="0" fillId="0" borderId="20" xfId="0" applyFont="1" applyFill="1" applyBorder="1"/>
    <xf numFmtId="0" fontId="0" fillId="0" borderId="21" xfId="0" applyFont="1" applyFill="1" applyBorder="1" applyAlignment="1">
      <alignment horizontal="left"/>
    </xf>
    <xf numFmtId="0" fontId="0" fillId="0" borderId="22" xfId="0" applyFill="1" applyBorder="1" applyAlignment="1">
      <alignment horizontal="center"/>
    </xf>
    <xf numFmtId="0" fontId="0" fillId="0" borderId="23" xfId="0" applyFont="1" applyFill="1" applyBorder="1" applyAlignment="1">
      <alignment horizontal="center"/>
    </xf>
    <xf numFmtId="0" fontId="0" fillId="0" borderId="12" xfId="0" applyFont="1" applyFill="1" applyBorder="1" applyAlignment="1">
      <alignment horizontal="left"/>
    </xf>
    <xf numFmtId="0" fontId="0" fillId="0" borderId="14" xfId="0" applyFill="1" applyBorder="1" applyAlignment="1">
      <alignment horizontal="left"/>
    </xf>
    <xf numFmtId="0" fontId="0" fillId="0" borderId="0" xfId="0" applyFill="1" applyAlignment="1">
      <alignment horizontal="center"/>
    </xf>
    <xf numFmtId="0" fontId="0" fillId="0" borderId="4" xfId="0" applyFont="1" applyBorder="1" applyAlignment="1">
      <alignment horizontal="left"/>
    </xf>
    <xf numFmtId="0" fontId="1" fillId="0" borderId="24" xfId="0" applyFont="1" applyBorder="1"/>
    <xf numFmtId="1" fontId="0" fillId="0" borderId="11" xfId="1" applyNumberFormat="1" applyFont="1" applyFill="1" applyBorder="1" applyAlignment="1" applyProtection="1">
      <alignment horizontal="center"/>
    </xf>
    <xf numFmtId="0" fontId="0" fillId="0" borderId="0" xfId="0" applyBorder="1" applyAlignment="1">
      <alignment horizontal="center"/>
    </xf>
    <xf numFmtId="0" fontId="0" fillId="0" borderId="0" xfId="0" applyBorder="1"/>
    <xf numFmtId="0" fontId="1" fillId="0" borderId="12" xfId="0" applyFont="1" applyBorder="1"/>
    <xf numFmtId="1" fontId="0" fillId="0" borderId="15" xfId="1" applyNumberFormat="1" applyFont="1" applyFill="1" applyBorder="1" applyAlignment="1" applyProtection="1">
      <alignment horizontal="center"/>
    </xf>
    <xf numFmtId="0" fontId="0" fillId="0" borderId="25" xfId="2" applyNumberFormat="1" applyFont="1" applyFill="1" applyBorder="1" applyAlignment="1" applyProtection="1">
      <alignment horizontal="center"/>
    </xf>
    <xf numFmtId="0" fontId="0" fillId="0" borderId="11" xfId="2" applyNumberFormat="1" applyFont="1" applyFill="1" applyBorder="1" applyAlignment="1" applyProtection="1"/>
    <xf numFmtId="164" fontId="0" fillId="0" borderId="15" xfId="1" applyNumberFormat="1" applyFont="1" applyFill="1" applyBorder="1" applyAlignment="1" applyProtection="1">
      <alignment horizontal="center"/>
    </xf>
    <xf numFmtId="164" fontId="0" fillId="0" borderId="26" xfId="1" applyNumberFormat="1" applyFont="1" applyFill="1" applyBorder="1" applyAlignment="1" applyProtection="1">
      <alignment horizontal="center"/>
    </xf>
    <xf numFmtId="164" fontId="0" fillId="0" borderId="21" xfId="1" applyNumberFormat="1" applyFont="1" applyFill="1" applyBorder="1" applyAlignment="1" applyProtection="1">
      <alignment horizontal="center"/>
    </xf>
    <xf numFmtId="164" fontId="0" fillId="0" borderId="23" xfId="1" applyNumberFormat="1" applyFont="1" applyFill="1" applyBorder="1" applyAlignment="1" applyProtection="1">
      <alignment horizontal="center"/>
    </xf>
    <xf numFmtId="164" fontId="0" fillId="0" borderId="15" xfId="0" applyNumberFormat="1" applyBorder="1" applyAlignment="1">
      <alignment horizontal="center"/>
    </xf>
    <xf numFmtId="0" fontId="0" fillId="0" borderId="27" xfId="0" applyFont="1" applyBorder="1" applyAlignment="1">
      <alignment horizontal="center"/>
    </xf>
    <xf numFmtId="0" fontId="0" fillId="0" borderId="16" xfId="0" applyBorder="1"/>
    <xf numFmtId="0" fontId="0" fillId="0" borderId="19" xfId="0" applyBorder="1" applyAlignment="1">
      <alignment horizontal="center"/>
    </xf>
    <xf numFmtId="0" fontId="1" fillId="0" borderId="28" xfId="0" applyFont="1" applyBorder="1"/>
    <xf numFmtId="0" fontId="0" fillId="0" borderId="11" xfId="0" applyBorder="1" applyAlignment="1" applyProtection="1">
      <alignment horizontal="center"/>
      <protection locked="0"/>
    </xf>
    <xf numFmtId="0" fontId="1" fillId="0" borderId="29" xfId="0" applyFont="1" applyBorder="1"/>
    <xf numFmtId="0" fontId="0" fillId="0" borderId="30" xfId="0" applyBorder="1" applyAlignment="1" applyProtection="1">
      <alignment horizontal="center"/>
      <protection locked="0"/>
    </xf>
    <xf numFmtId="0" fontId="1" fillId="0" borderId="20" xfId="0" applyFont="1" applyBorder="1"/>
    <xf numFmtId="0" fontId="0" fillId="0" borderId="23" xfId="0" applyBorder="1" applyAlignment="1">
      <alignment horizontal="center"/>
    </xf>
    <xf numFmtId="0" fontId="1" fillId="0" borderId="31" xfId="0" applyFont="1" applyBorder="1"/>
    <xf numFmtId="0" fontId="1" fillId="0" borderId="32" xfId="0" applyFont="1" applyBorder="1" applyAlignment="1">
      <alignment horizontal="center"/>
    </xf>
    <xf numFmtId="0" fontId="1" fillId="0" borderId="33" xfId="0" applyFont="1" applyBorder="1" applyAlignment="1">
      <alignment horizontal="center"/>
    </xf>
    <xf numFmtId="164" fontId="0" fillId="0" borderId="34" xfId="1" applyNumberFormat="1" applyFont="1" applyFill="1" applyBorder="1" applyAlignment="1" applyProtection="1">
      <alignment horizontal="center"/>
    </xf>
    <xf numFmtId="1" fontId="0" fillId="0" borderId="34" xfId="1" applyNumberFormat="1" applyFont="1" applyFill="1" applyBorder="1" applyAlignment="1" applyProtection="1">
      <alignment horizontal="center"/>
    </xf>
    <xf numFmtId="0" fontId="0" fillId="0" borderId="12" xfId="0" applyFont="1" applyBorder="1" applyProtection="1">
      <protection locked="0"/>
    </xf>
    <xf numFmtId="0" fontId="0" fillId="0" borderId="4" xfId="0" applyBorder="1" applyAlignment="1" applyProtection="1">
      <alignment horizontal="center"/>
      <protection locked="0"/>
    </xf>
    <xf numFmtId="164" fontId="0" fillId="0" borderId="3" xfId="1" applyNumberFormat="1" applyFont="1" applyFill="1" applyBorder="1" applyAlignment="1" applyProtection="1">
      <alignment horizontal="center"/>
    </xf>
    <xf numFmtId="1" fontId="0" fillId="0" borderId="3" xfId="1" applyNumberFormat="1" applyFont="1" applyFill="1" applyBorder="1" applyAlignment="1" applyProtection="1">
      <alignment horizontal="center"/>
    </xf>
    <xf numFmtId="1" fontId="0" fillId="0" borderId="35" xfId="1" applyNumberFormat="1" applyFont="1" applyFill="1" applyBorder="1" applyAlignment="1" applyProtection="1">
      <alignment horizontal="center"/>
    </xf>
    <xf numFmtId="0" fontId="0" fillId="0" borderId="16" xfId="0" applyBorder="1" applyProtection="1">
      <protection locked="0"/>
    </xf>
    <xf numFmtId="0" fontId="0" fillId="0" borderId="36" xfId="0" applyBorder="1" applyAlignment="1" applyProtection="1">
      <alignment horizontal="center"/>
      <protection locked="0"/>
    </xf>
    <xf numFmtId="0" fontId="0" fillId="0" borderId="20" xfId="0" applyBorder="1" applyProtection="1">
      <protection locked="0"/>
    </xf>
    <xf numFmtId="0" fontId="0" fillId="0" borderId="37" xfId="0" applyBorder="1" applyAlignment="1" applyProtection="1">
      <alignment horizontal="center"/>
      <protection locked="0"/>
    </xf>
    <xf numFmtId="0" fontId="1" fillId="0" borderId="0" xfId="0" applyFont="1" applyBorder="1" applyAlignment="1">
      <alignment horizontal="center"/>
    </xf>
    <xf numFmtId="0" fontId="0" fillId="0" borderId="28" xfId="0" applyFont="1" applyBorder="1" applyAlignment="1">
      <alignment horizontal="right"/>
    </xf>
    <xf numFmtId="0" fontId="0" fillId="0" borderId="12" xfId="0" applyFont="1" applyBorder="1" applyAlignment="1">
      <alignment horizontal="right"/>
    </xf>
    <xf numFmtId="0" fontId="0" fillId="0" borderId="20" xfId="0" applyFont="1" applyBorder="1" applyAlignment="1">
      <alignment horizontal="right"/>
    </xf>
    <xf numFmtId="2" fontId="0" fillId="0" borderId="11" xfId="0" applyNumberFormat="1" applyFont="1" applyBorder="1" applyAlignment="1">
      <alignment horizontal="center"/>
    </xf>
    <xf numFmtId="0" fontId="0" fillId="0" borderId="23" xfId="0" applyFont="1" applyBorder="1" applyAlignment="1">
      <alignment horizontal="center"/>
    </xf>
    <xf numFmtId="0" fontId="1" fillId="0" borderId="38" xfId="0" applyFont="1" applyBorder="1" applyAlignment="1">
      <alignment horizontal="center"/>
    </xf>
    <xf numFmtId="0" fontId="0" fillId="0" borderId="39" xfId="0" applyFont="1" applyBorder="1" applyAlignment="1">
      <alignment horizontal="center"/>
    </xf>
    <xf numFmtId="0" fontId="0" fillId="0" borderId="20" xfId="0" applyFont="1" applyBorder="1" applyAlignment="1">
      <alignment horizontal="center"/>
    </xf>
    <xf numFmtId="0" fontId="0" fillId="0" borderId="22" xfId="0" applyFont="1" applyBorder="1" applyAlignment="1">
      <alignment horizontal="center"/>
    </xf>
    <xf numFmtId="0" fontId="0" fillId="0" borderId="21" xfId="0" applyFont="1" applyBorder="1" applyAlignment="1">
      <alignment horizontal="center"/>
    </xf>
    <xf numFmtId="0" fontId="0" fillId="0" borderId="15" xfId="0" applyFont="1" applyBorder="1"/>
    <xf numFmtId="0" fontId="0" fillId="0" borderId="13" xfId="0" applyFont="1" applyBorder="1" applyProtection="1">
      <protection locked="0"/>
    </xf>
    <xf numFmtId="0" fontId="0" fillId="0" borderId="14" xfId="0" applyFont="1" applyBorder="1"/>
    <xf numFmtId="0" fontId="0" fillId="0" borderId="16" xfId="0" applyFont="1" applyFill="1" applyBorder="1" applyAlignment="1">
      <alignment horizontal="left"/>
    </xf>
    <xf numFmtId="0" fontId="0" fillId="0" borderId="20" xfId="0" applyFont="1" applyBorder="1" applyAlignment="1" applyProtection="1">
      <alignment horizontal="center"/>
      <protection locked="0"/>
    </xf>
    <xf numFmtId="0" fontId="0" fillId="0" borderId="22" xfId="0" applyFont="1" applyBorder="1" applyAlignment="1" applyProtection="1">
      <alignment horizontal="center"/>
      <protection locked="0"/>
    </xf>
    <xf numFmtId="0" fontId="0" fillId="0" borderId="20" xfId="0" applyFont="1" applyBorder="1" applyProtection="1">
      <protection locked="0"/>
    </xf>
    <xf numFmtId="0" fontId="0" fillId="0" borderId="23" xfId="0" applyFont="1" applyBorder="1"/>
    <xf numFmtId="0" fontId="0" fillId="0" borderId="21" xfId="0" applyFont="1" applyBorder="1" applyProtection="1">
      <protection locked="0"/>
    </xf>
    <xf numFmtId="0" fontId="0" fillId="0" borderId="22" xfId="0" applyFont="1" applyBorder="1"/>
    <xf numFmtId="0" fontId="0" fillId="0" borderId="0" xfId="0" applyFont="1"/>
    <xf numFmtId="0" fontId="0" fillId="0" borderId="12" xfId="0" applyFont="1" applyFill="1" applyBorder="1" applyAlignment="1">
      <alignment horizontal="left" wrapText="1"/>
    </xf>
    <xf numFmtId="0" fontId="0" fillId="0" borderId="12" xfId="0" applyFont="1" applyBorder="1" applyAlignment="1">
      <alignment horizontal="left" wrapText="1"/>
    </xf>
    <xf numFmtId="0" fontId="0" fillId="0" borderId="16" xfId="0" applyFont="1" applyFill="1" applyBorder="1" applyAlignment="1">
      <alignment horizontal="left" wrapText="1"/>
    </xf>
    <xf numFmtId="0" fontId="0" fillId="0" borderId="20" xfId="0" applyFont="1" applyBorder="1" applyAlignment="1" applyProtection="1">
      <alignment horizontal="center" wrapText="1"/>
      <protection locked="0"/>
    </xf>
    <xf numFmtId="0" fontId="0" fillId="0" borderId="40" xfId="0" applyFont="1" applyBorder="1" applyProtection="1"/>
    <xf numFmtId="0" fontId="0" fillId="0" borderId="0" xfId="0" applyBorder="1" applyProtection="1"/>
    <xf numFmtId="0" fontId="0" fillId="0" borderId="41" xfId="0" applyBorder="1" applyProtection="1"/>
    <xf numFmtId="2" fontId="0" fillId="0" borderId="0" xfId="0" applyNumberFormat="1" applyBorder="1" applyProtection="1"/>
    <xf numFmtId="0" fontId="1" fillId="0" borderId="40" xfId="0" applyFont="1" applyBorder="1" applyProtection="1"/>
    <xf numFmtId="2" fontId="0" fillId="0" borderId="0" xfId="0" applyNumberFormat="1" applyBorder="1" applyAlignment="1" applyProtection="1">
      <alignment horizontal="center"/>
    </xf>
    <xf numFmtId="1" fontId="0" fillId="0" borderId="0" xfId="0" applyNumberFormat="1" applyBorder="1" applyAlignment="1" applyProtection="1">
      <alignment horizontal="left"/>
    </xf>
    <xf numFmtId="0" fontId="0" fillId="0" borderId="42" xfId="0" applyBorder="1" applyProtection="1"/>
    <xf numFmtId="0" fontId="0" fillId="0" borderId="43" xfId="0" applyBorder="1" applyProtection="1"/>
    <xf numFmtId="0" fontId="0" fillId="0" borderId="44" xfId="0" applyBorder="1" applyProtection="1"/>
    <xf numFmtId="0" fontId="1" fillId="0" borderId="24" xfId="0" applyFont="1" applyBorder="1" applyAlignment="1">
      <alignment horizontal="center"/>
    </xf>
    <xf numFmtId="0" fontId="1" fillId="0" borderId="45" xfId="0" applyFont="1" applyBorder="1" applyAlignment="1">
      <alignment horizontal="center"/>
    </xf>
    <xf numFmtId="165" fontId="1" fillId="0" borderId="45" xfId="0" applyNumberFormat="1" applyFont="1" applyBorder="1" applyAlignment="1">
      <alignment horizontal="center"/>
    </xf>
    <xf numFmtId="165" fontId="1" fillId="0" borderId="5" xfId="0" applyNumberFormat="1"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165" fontId="1" fillId="0" borderId="47" xfId="0" applyNumberFormat="1" applyFont="1" applyBorder="1" applyAlignment="1">
      <alignment horizontal="center"/>
    </xf>
    <xf numFmtId="165" fontId="1" fillId="0" borderId="44" xfId="0" applyNumberFormat="1" applyFont="1" applyBorder="1" applyAlignment="1">
      <alignment horizontal="center"/>
    </xf>
    <xf numFmtId="0" fontId="0" fillId="0" borderId="28" xfId="0" applyBorder="1" applyAlignment="1" applyProtection="1">
      <alignment horizontal="center"/>
      <protection locked="0"/>
    </xf>
    <xf numFmtId="0" fontId="0" fillId="0" borderId="25" xfId="0" applyFont="1" applyBorder="1" applyProtection="1"/>
    <xf numFmtId="0" fontId="0" fillId="0" borderId="25" xfId="0" applyFont="1" applyBorder="1" applyAlignment="1" applyProtection="1">
      <alignment horizontal="center"/>
    </xf>
    <xf numFmtId="165" fontId="0" fillId="0" borderId="25" xfId="0" applyNumberFormat="1" applyFont="1" applyFill="1" applyBorder="1" applyAlignment="1" applyProtection="1">
      <alignment horizontal="center"/>
    </xf>
    <xf numFmtId="165" fontId="0" fillId="0" borderId="48" xfId="0" applyNumberFormat="1" applyBorder="1" applyAlignment="1" applyProtection="1">
      <alignment horizontal="center"/>
    </xf>
    <xf numFmtId="0" fontId="0" fillId="0" borderId="12" xfId="0" applyBorder="1" applyAlignment="1" applyProtection="1">
      <alignment horizontal="center"/>
      <protection locked="0"/>
    </xf>
    <xf numFmtId="0" fontId="0" fillId="0" borderId="13" xfId="0" applyFont="1" applyBorder="1" applyProtection="1"/>
    <xf numFmtId="0" fontId="0" fillId="0" borderId="13" xfId="0" applyFont="1" applyBorder="1" applyAlignment="1" applyProtection="1">
      <alignment horizontal="center"/>
    </xf>
    <xf numFmtId="165" fontId="0" fillId="0" borderId="13" xfId="0" applyNumberFormat="1" applyBorder="1" applyAlignment="1" applyProtection="1">
      <alignment horizontal="center"/>
    </xf>
    <xf numFmtId="165" fontId="0" fillId="0" borderId="49" xfId="0" applyNumberFormat="1" applyBorder="1" applyAlignment="1" applyProtection="1">
      <alignment horizontal="center"/>
    </xf>
    <xf numFmtId="165" fontId="0" fillId="0" borderId="13" xfId="0" applyNumberFormat="1" applyFont="1" applyFill="1" applyBorder="1" applyAlignment="1" applyProtection="1">
      <alignment horizontal="center"/>
    </xf>
    <xf numFmtId="165" fontId="0" fillId="0" borderId="13" xfId="0" applyNumberFormat="1" applyFont="1" applyBorder="1" applyAlignment="1" applyProtection="1">
      <alignment horizontal="center"/>
    </xf>
    <xf numFmtId="0" fontId="0" fillId="0" borderId="17" xfId="0" applyFont="1" applyBorder="1" applyAlignment="1" applyProtection="1">
      <alignment horizontal="center"/>
    </xf>
    <xf numFmtId="0" fontId="0" fillId="0" borderId="4" xfId="0" applyFont="1" applyBorder="1" applyAlignment="1" applyProtection="1">
      <alignment horizontal="center"/>
    </xf>
    <xf numFmtId="165" fontId="0" fillId="0" borderId="13" xfId="0" applyNumberFormat="1" applyFill="1" applyBorder="1" applyAlignment="1" applyProtection="1">
      <alignment horizontal="center"/>
    </xf>
    <xf numFmtId="0" fontId="0" fillId="0" borderId="13" xfId="0" applyFont="1" applyBorder="1" applyAlignment="1" applyProtection="1">
      <alignment horizontal="center"/>
      <protection locked="0"/>
    </xf>
    <xf numFmtId="165" fontId="0" fillId="0" borderId="13" xfId="0" applyNumberFormat="1"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Protection="1">
      <protection locked="0"/>
    </xf>
    <xf numFmtId="0" fontId="0" fillId="0" borderId="21" xfId="0" applyBorder="1" applyAlignment="1" applyProtection="1">
      <alignment horizontal="center"/>
      <protection locked="0"/>
    </xf>
    <xf numFmtId="165" fontId="0" fillId="0" borderId="21" xfId="0" applyNumberFormat="1" applyBorder="1" applyAlignment="1" applyProtection="1">
      <alignment horizontal="center"/>
      <protection locked="0"/>
    </xf>
    <xf numFmtId="165" fontId="0" fillId="0" borderId="50" xfId="0" applyNumberFormat="1" applyBorder="1" applyAlignment="1" applyProtection="1">
      <alignment horizontal="center"/>
    </xf>
    <xf numFmtId="0" fontId="0" fillId="0" borderId="0" xfId="0" applyProtection="1"/>
    <xf numFmtId="0" fontId="0" fillId="0" borderId="0" xfId="0" applyAlignment="1" applyProtection="1">
      <alignment horizontal="center"/>
    </xf>
    <xf numFmtId="165" fontId="1" fillId="0" borderId="0" xfId="0" applyNumberFormat="1" applyFont="1" applyAlignment="1" applyProtection="1">
      <alignment horizontal="right"/>
    </xf>
    <xf numFmtId="165" fontId="0" fillId="0" borderId="6" xfId="0" applyNumberFormat="1" applyBorder="1" applyAlignment="1" applyProtection="1">
      <alignment horizontal="center"/>
    </xf>
    <xf numFmtId="165" fontId="0" fillId="0" borderId="0" xfId="0" applyNumberFormat="1" applyAlignment="1">
      <alignment horizontal="center"/>
    </xf>
    <xf numFmtId="166" fontId="1" fillId="0" borderId="45" xfId="0" applyNumberFormat="1" applyFont="1" applyBorder="1" applyAlignment="1">
      <alignment horizontal="center"/>
    </xf>
    <xf numFmtId="166" fontId="1" fillId="0" borderId="5" xfId="0" applyNumberFormat="1" applyFont="1" applyBorder="1" applyAlignment="1">
      <alignment horizontal="center"/>
    </xf>
    <xf numFmtId="166" fontId="1" fillId="0" borderId="47" xfId="0" applyNumberFormat="1" applyFont="1" applyBorder="1" applyAlignment="1">
      <alignment horizontal="center"/>
    </xf>
    <xf numFmtId="166" fontId="1" fillId="0" borderId="44" xfId="0" applyNumberFormat="1" applyFont="1" applyBorder="1" applyAlignment="1">
      <alignment horizontal="center"/>
    </xf>
    <xf numFmtId="0" fontId="0" fillId="0" borderId="29" xfId="0" applyBorder="1" applyAlignment="1" applyProtection="1">
      <alignment horizontal="center"/>
      <protection locked="0"/>
    </xf>
    <xf numFmtId="0" fontId="0" fillId="0" borderId="51" xfId="0" applyFont="1" applyBorder="1" applyProtection="1"/>
    <xf numFmtId="0" fontId="0" fillId="0" borderId="51" xfId="0" applyFont="1" applyBorder="1" applyAlignment="1" applyProtection="1">
      <alignment horizontal="center"/>
    </xf>
    <xf numFmtId="165" fontId="0" fillId="0" borderId="51" xfId="0" applyNumberFormat="1" applyBorder="1" applyAlignment="1" applyProtection="1">
      <alignment horizontal="center"/>
    </xf>
    <xf numFmtId="166" fontId="0" fillId="0" borderId="41" xfId="0" applyNumberFormat="1" applyBorder="1" applyAlignment="1" applyProtection="1">
      <alignment horizontal="center"/>
    </xf>
    <xf numFmtId="166" fontId="0" fillId="0" borderId="51" xfId="0" applyNumberFormat="1" applyBorder="1" applyAlignment="1" applyProtection="1">
      <alignment horizontal="center"/>
    </xf>
    <xf numFmtId="0" fontId="0" fillId="0" borderId="8" xfId="0" applyBorder="1" applyAlignment="1" applyProtection="1">
      <alignment horizontal="center"/>
      <protection locked="0"/>
    </xf>
    <xf numFmtId="0" fontId="0" fillId="0" borderId="9" xfId="0" applyBorder="1" applyProtection="1"/>
    <xf numFmtId="0" fontId="0" fillId="0" borderId="9" xfId="0" applyBorder="1" applyAlignment="1" applyProtection="1">
      <alignment horizontal="center"/>
    </xf>
    <xf numFmtId="166" fontId="0" fillId="0" borderId="9" xfId="0" applyNumberFormat="1" applyBorder="1" applyAlignment="1" applyProtection="1">
      <alignment horizontal="center"/>
    </xf>
    <xf numFmtId="166" fontId="0" fillId="0" borderId="52" xfId="0" applyNumberFormat="1" applyBorder="1" applyAlignment="1" applyProtection="1">
      <alignment horizontal="center"/>
    </xf>
    <xf numFmtId="0" fontId="0" fillId="0" borderId="46" xfId="0" applyBorder="1" applyAlignment="1" applyProtection="1">
      <alignment horizontal="center"/>
      <protection locked="0"/>
    </xf>
    <xf numFmtId="0" fontId="0" fillId="0" borderId="47" xfId="0" applyBorder="1" applyProtection="1"/>
    <xf numFmtId="0" fontId="0" fillId="0" borderId="47" xfId="0" applyBorder="1" applyAlignment="1" applyProtection="1">
      <alignment horizontal="center"/>
    </xf>
    <xf numFmtId="166" fontId="0" fillId="0" borderId="47" xfId="0" applyNumberFormat="1" applyBorder="1" applyAlignment="1" applyProtection="1">
      <alignment horizontal="center"/>
    </xf>
    <xf numFmtId="166" fontId="1" fillId="0" borderId="0" xfId="0" applyNumberFormat="1" applyFont="1" applyAlignment="1" applyProtection="1">
      <alignment horizontal="right"/>
    </xf>
    <xf numFmtId="166" fontId="0" fillId="0" borderId="6" xfId="0" applyNumberFormat="1" applyBorder="1" applyAlignment="1" applyProtection="1">
      <alignment horizontal="center"/>
    </xf>
    <xf numFmtId="166" fontId="0" fillId="0" borderId="0" xfId="0" applyNumberFormat="1" applyAlignment="1">
      <alignment horizontal="center"/>
    </xf>
    <xf numFmtId="164" fontId="0" fillId="0" borderId="60" xfId="1" applyNumberFormat="1" applyFont="1" applyFill="1" applyBorder="1" applyAlignment="1" applyProtection="1">
      <alignment horizontal="center"/>
    </xf>
    <xf numFmtId="1" fontId="0" fillId="0" borderId="60" xfId="1" applyNumberFormat="1" applyFont="1" applyFill="1" applyBorder="1" applyAlignment="1" applyProtection="1">
      <alignment horizontal="center"/>
    </xf>
    <xf numFmtId="1" fontId="0" fillId="0" borderId="59" xfId="1" applyNumberFormat="1" applyFont="1" applyFill="1" applyBorder="1" applyAlignment="1" applyProtection="1">
      <alignment horizontal="center"/>
    </xf>
    <xf numFmtId="0" fontId="0" fillId="0" borderId="13" xfId="0" applyBorder="1" applyAlignment="1" applyProtection="1">
      <alignment horizontal="center"/>
      <protection locked="0"/>
    </xf>
    <xf numFmtId="0" fontId="0" fillId="0" borderId="61" xfId="0" applyBorder="1"/>
    <xf numFmtId="0" fontId="0" fillId="0" borderId="63" xfId="0" applyBorder="1"/>
    <xf numFmtId="0" fontId="0" fillId="0" borderId="62" xfId="0" applyFont="1" applyBorder="1" applyProtection="1">
      <protection locked="0"/>
    </xf>
    <xf numFmtId="0" fontId="1" fillId="0" borderId="0" xfId="0" applyFont="1" applyBorder="1" applyAlignment="1">
      <alignment horizontal="center" wrapText="1"/>
    </xf>
    <xf numFmtId="0" fontId="0" fillId="0" borderId="0" xfId="0" applyFont="1" applyBorder="1" applyAlignment="1">
      <alignment horizontal="left" wrapText="1"/>
    </xf>
    <xf numFmtId="0" fontId="1" fillId="0" borderId="0" xfId="0" applyFont="1" applyBorder="1" applyAlignment="1">
      <alignment wrapText="1"/>
    </xf>
    <xf numFmtId="0" fontId="0" fillId="0" borderId="53" xfId="0" applyFont="1" applyBorder="1" applyAlignment="1">
      <alignment horizontal="center"/>
    </xf>
    <xf numFmtId="0" fontId="1" fillId="0" borderId="0" xfId="0" applyFont="1" applyBorder="1" applyAlignment="1" applyProtection="1">
      <alignment horizontal="center"/>
      <protection locked="0"/>
    </xf>
    <xf numFmtId="0" fontId="0" fillId="0" borderId="0" xfId="0" applyFont="1" applyBorder="1" applyAlignment="1">
      <alignment horizontal="left" vertical="top" wrapText="1"/>
    </xf>
    <xf numFmtId="0" fontId="0" fillId="0" borderId="6" xfId="0" applyFont="1" applyBorder="1" applyAlignment="1">
      <alignment horizontal="center"/>
    </xf>
    <xf numFmtId="0" fontId="0" fillId="0" borderId="54" xfId="0" applyFont="1" applyBorder="1" applyAlignment="1">
      <alignment horizontal="center" wrapText="1"/>
    </xf>
    <xf numFmtId="0" fontId="0" fillId="0" borderId="54" xfId="0" applyFont="1" applyBorder="1" applyAlignment="1" applyProtection="1">
      <alignment horizontal="center" wrapText="1"/>
      <protection locked="0"/>
    </xf>
    <xf numFmtId="0" fontId="1" fillId="0" borderId="0" xfId="0" applyFont="1" applyBorder="1" applyAlignment="1">
      <alignment horizontal="center"/>
    </xf>
    <xf numFmtId="2" fontId="0" fillId="0" borderId="54" xfId="0" applyNumberFormat="1" applyFont="1" applyBorder="1" applyAlignment="1">
      <alignment horizontal="center"/>
    </xf>
    <xf numFmtId="0" fontId="0" fillId="0" borderId="27" xfId="0" applyFont="1" applyBorder="1" applyAlignment="1">
      <alignment horizontal="center"/>
    </xf>
    <xf numFmtId="0" fontId="3" fillId="0" borderId="55" xfId="0" applyFont="1" applyBorder="1" applyAlignment="1" applyProtection="1">
      <alignment horizontal="center"/>
      <protection locked="0"/>
    </xf>
    <xf numFmtId="0" fontId="4" fillId="0" borderId="56" xfId="0" applyFont="1" applyBorder="1" applyAlignment="1" applyProtection="1">
      <alignment horizontal="center"/>
    </xf>
    <xf numFmtId="0" fontId="5" fillId="0" borderId="57" xfId="0" applyFont="1" applyBorder="1" applyAlignment="1" applyProtection="1">
      <alignment horizontal="center"/>
      <protection locked="0"/>
    </xf>
    <xf numFmtId="0" fontId="5" fillId="0" borderId="58" xfId="0" applyFont="1" applyBorder="1" applyAlignment="1" applyProtection="1">
      <alignment horizontal="center"/>
      <protection locked="0"/>
    </xf>
    <xf numFmtId="14" fontId="5" fillId="0" borderId="58" xfId="0" applyNumberFormat="1" applyFont="1" applyBorder="1" applyAlignment="1" applyProtection="1">
      <alignment horizontal="center"/>
      <protection locked="0"/>
    </xf>
    <xf numFmtId="2" fontId="5" fillId="0" borderId="57" xfId="0" applyNumberFormat="1" applyFont="1" applyBorder="1" applyAlignment="1" applyProtection="1">
      <alignment horizontal="center"/>
      <protection locked="0"/>
    </xf>
    <xf numFmtId="2" fontId="5" fillId="0" borderId="58" xfId="0" applyNumberFormat="1" applyFont="1" applyBorder="1" applyAlignment="1" applyProtection="1">
      <alignment horizontal="center"/>
      <protection locked="0"/>
    </xf>
    <xf numFmtId="2" fontId="0" fillId="0" borderId="57" xfId="0" applyNumberFormat="1" applyBorder="1" applyAlignment="1" applyProtection="1">
      <alignment horizontal="center"/>
    </xf>
    <xf numFmtId="0" fontId="0" fillId="0" borderId="41" xfId="0" applyFont="1" applyBorder="1" applyAlignment="1" applyProtection="1">
      <alignment horizontal="left" wrapText="1"/>
    </xf>
    <xf numFmtId="9" fontId="5" fillId="0" borderId="57" xfId="0" applyNumberFormat="1" applyFont="1" applyBorder="1" applyAlignment="1" applyProtection="1">
      <alignment horizontal="center"/>
      <protection locked="0"/>
    </xf>
    <xf numFmtId="9" fontId="5" fillId="0" borderId="58" xfId="0" applyNumberFormat="1" applyFont="1" applyBorder="1" applyAlignment="1" applyProtection="1">
      <alignment horizontal="center"/>
      <protection locked="0"/>
    </xf>
    <xf numFmtId="164" fontId="5" fillId="0" borderId="57" xfId="0" applyNumberFormat="1" applyFont="1" applyBorder="1" applyAlignment="1" applyProtection="1">
      <alignment horizontal="center"/>
      <protection locked="0"/>
    </xf>
    <xf numFmtId="1" fontId="5" fillId="0" borderId="57" xfId="0" applyNumberFormat="1" applyFont="1" applyBorder="1" applyAlignment="1" applyProtection="1">
      <alignment horizontal="center"/>
      <protection locked="0"/>
    </xf>
    <xf numFmtId="2" fontId="0" fillId="0" borderId="57" xfId="0" applyNumberFormat="1" applyFont="1" applyBorder="1" applyAlignment="1" applyProtection="1">
      <alignment horizontal="center"/>
    </xf>
    <xf numFmtId="0" fontId="8" fillId="0" borderId="6" xfId="0" applyFont="1" applyBorder="1" applyAlignment="1">
      <alignment horizontal="center"/>
    </xf>
  </cellXfs>
  <cellStyles count="3">
    <cellStyle name="Normal" xfId="0" builtinId="0"/>
    <cellStyle name="Normal_LOADS"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90" zoomScaleNormal="90" workbookViewId="0">
      <pane ySplit="1" topLeftCell="A2" activePane="bottomLeft" state="frozen"/>
      <selection pane="bottomLeft" activeCell="A6" sqref="A6"/>
    </sheetView>
  </sheetViews>
  <sheetFormatPr defaultRowHeight="12.75" x14ac:dyDescent="0.2"/>
  <cols>
    <col min="3" max="3" width="7.85546875" customWidth="1"/>
    <col min="5" max="5" width="12.7109375" customWidth="1"/>
    <col min="6" max="6" width="10" customWidth="1"/>
    <col min="7" max="7" width="10.28515625" customWidth="1"/>
    <col min="8" max="8" width="10.7109375" customWidth="1"/>
    <col min="9" max="9" width="2.7109375" customWidth="1"/>
    <col min="10" max="10" width="9.140625" style="1" customWidth="1"/>
    <col min="11" max="11" width="5.5703125" style="1" customWidth="1"/>
    <col min="12" max="12" width="2.7109375" customWidth="1"/>
    <col min="13" max="13" width="8.42578125" style="1" customWidth="1"/>
    <col min="14" max="14" width="5.5703125" style="1" customWidth="1"/>
    <col min="15" max="15" width="2.7109375" style="1" customWidth="1"/>
    <col min="16" max="16" width="7.85546875" customWidth="1"/>
    <col min="17" max="17" width="7.7109375" customWidth="1"/>
    <col min="18" max="18" width="2.5703125" customWidth="1"/>
    <col min="19" max="19" width="9.140625" style="1" customWidth="1"/>
    <col min="20" max="20" width="5.5703125" style="1" customWidth="1"/>
    <col min="21" max="21" width="2.5703125" customWidth="1"/>
    <col min="24" max="24" width="2.5703125" customWidth="1"/>
    <col min="27" max="27" width="2.5703125" customWidth="1"/>
    <col min="28" max="28" width="9.140625" style="1" customWidth="1"/>
    <col min="29" max="29" width="5.5703125" style="1" customWidth="1"/>
  </cols>
  <sheetData>
    <row r="1" spans="1:29" ht="51.75" customHeight="1" x14ac:dyDescent="0.2">
      <c r="A1" s="2" t="s">
        <v>0</v>
      </c>
      <c r="B1" s="2" t="s">
        <v>1</v>
      </c>
      <c r="C1" s="2" t="s">
        <v>2</v>
      </c>
      <c r="D1" s="2" t="s">
        <v>3</v>
      </c>
      <c r="E1" s="2" t="s">
        <v>4</v>
      </c>
      <c r="F1" s="2" t="s">
        <v>5</v>
      </c>
      <c r="G1" s="2" t="s">
        <v>6</v>
      </c>
      <c r="H1" s="2" t="s">
        <v>7</v>
      </c>
      <c r="J1" s="187" t="s">
        <v>8</v>
      </c>
      <c r="K1" s="187"/>
      <c r="M1" s="3" t="s">
        <v>9</v>
      </c>
      <c r="N1" s="4" t="s">
        <v>10</v>
      </c>
      <c r="P1" s="3" t="s">
        <v>11</v>
      </c>
      <c r="Q1" s="4" t="s">
        <v>12</v>
      </c>
      <c r="S1" s="187" t="s">
        <v>13</v>
      </c>
      <c r="T1" s="187"/>
      <c r="V1" s="187" t="s">
        <v>14</v>
      </c>
      <c r="W1" s="187"/>
      <c r="Y1" s="187" t="s">
        <v>15</v>
      </c>
      <c r="Z1" s="187"/>
      <c r="AB1" s="187" t="s">
        <v>16</v>
      </c>
      <c r="AC1" s="187"/>
    </row>
    <row r="2" spans="1:29" x14ac:dyDescent="0.2">
      <c r="A2" s="5">
        <v>0.5</v>
      </c>
      <c r="B2" s="5">
        <v>1.1000000000000001</v>
      </c>
      <c r="C2" s="6">
        <f t="shared" ref="C2:C28" si="0">LOOKUP(B2*1.5,$J$2:$K$66)</f>
        <v>1.8</v>
      </c>
      <c r="D2" s="5">
        <v>1</v>
      </c>
      <c r="E2" s="6">
        <f t="shared" ref="E2:E28" si="1">LOOKUP(B2*1.75,$J$2:$K$66)</f>
        <v>2</v>
      </c>
      <c r="F2" s="6">
        <f t="shared" ref="F2:F28" si="2">LOOKUP(B2*1.25,$M$2:$N$28)</f>
        <v>12</v>
      </c>
      <c r="G2" s="6">
        <f t="shared" ref="G2:G28" si="3">LOOKUP(B2*1.25,$P$2:$Q$28)</f>
        <v>14</v>
      </c>
      <c r="H2" s="5">
        <v>4157</v>
      </c>
      <c r="J2" s="4"/>
      <c r="K2" s="7">
        <v>1</v>
      </c>
      <c r="M2" s="8">
        <v>0</v>
      </c>
      <c r="N2" s="7">
        <v>12</v>
      </c>
      <c r="P2" s="8">
        <v>0</v>
      </c>
      <c r="Q2" s="1">
        <v>14</v>
      </c>
      <c r="S2" s="7">
        <v>1</v>
      </c>
      <c r="T2" s="7">
        <v>1</v>
      </c>
      <c r="V2" s="1">
        <v>0</v>
      </c>
      <c r="W2" s="1">
        <v>30</v>
      </c>
      <c r="Y2" s="1">
        <v>0</v>
      </c>
      <c r="Z2" s="1">
        <v>1000</v>
      </c>
      <c r="AB2" s="4"/>
      <c r="AC2" s="7">
        <v>1</v>
      </c>
    </row>
    <row r="3" spans="1:29" x14ac:dyDescent="0.2">
      <c r="A3" s="9">
        <v>0.75</v>
      </c>
      <c r="B3" s="9">
        <v>1.6</v>
      </c>
      <c r="C3" s="6">
        <f t="shared" si="0"/>
        <v>2.5</v>
      </c>
      <c r="D3" s="9">
        <v>1</v>
      </c>
      <c r="E3" s="6">
        <f t="shared" si="1"/>
        <v>3</v>
      </c>
      <c r="F3" s="6">
        <f t="shared" si="2"/>
        <v>12</v>
      </c>
      <c r="G3" s="6">
        <f t="shared" si="3"/>
        <v>14</v>
      </c>
      <c r="H3" s="9">
        <v>2969</v>
      </c>
      <c r="J3" s="7">
        <v>1</v>
      </c>
      <c r="K3" s="1">
        <v>1.25</v>
      </c>
      <c r="M3" s="1">
        <v>25</v>
      </c>
      <c r="N3" s="1">
        <v>10</v>
      </c>
      <c r="P3" s="1">
        <v>15</v>
      </c>
      <c r="Q3" s="1">
        <v>12</v>
      </c>
      <c r="S3" s="7">
        <v>3</v>
      </c>
      <c r="T3" s="7">
        <v>3</v>
      </c>
      <c r="V3" s="1">
        <v>30</v>
      </c>
      <c r="W3" s="1">
        <v>60</v>
      </c>
      <c r="Y3" s="1">
        <v>1000</v>
      </c>
      <c r="Z3" s="1">
        <v>1500</v>
      </c>
      <c r="AB3" s="7">
        <v>1.125</v>
      </c>
      <c r="AC3" s="1">
        <v>1.25</v>
      </c>
    </row>
    <row r="4" spans="1:29" x14ac:dyDescent="0.2">
      <c r="A4" s="9">
        <v>1</v>
      </c>
      <c r="B4" s="9">
        <v>2.1</v>
      </c>
      <c r="C4" s="6">
        <f t="shared" si="0"/>
        <v>3.2</v>
      </c>
      <c r="D4" s="9">
        <v>1</v>
      </c>
      <c r="E4" s="6">
        <f t="shared" si="1"/>
        <v>4</v>
      </c>
      <c r="F4" s="6">
        <f t="shared" si="2"/>
        <v>12</v>
      </c>
      <c r="G4" s="6">
        <f t="shared" si="3"/>
        <v>14</v>
      </c>
      <c r="H4" s="9">
        <v>2309</v>
      </c>
      <c r="J4" s="1">
        <v>1.25</v>
      </c>
      <c r="K4" s="1">
        <v>1.6</v>
      </c>
      <c r="M4" s="1">
        <v>35</v>
      </c>
      <c r="N4" s="1">
        <v>8</v>
      </c>
      <c r="P4" s="1">
        <v>20</v>
      </c>
      <c r="Q4" s="1">
        <v>10</v>
      </c>
      <c r="S4" s="7">
        <v>6</v>
      </c>
      <c r="T4" s="7">
        <v>6</v>
      </c>
      <c r="V4" s="1">
        <v>60</v>
      </c>
      <c r="W4" s="1">
        <v>100</v>
      </c>
      <c r="Y4" s="1">
        <v>1500</v>
      </c>
      <c r="Z4" s="1">
        <v>2000</v>
      </c>
      <c r="AB4" s="1">
        <v>1.425</v>
      </c>
      <c r="AC4" s="1">
        <v>1.6</v>
      </c>
    </row>
    <row r="5" spans="1:29" x14ac:dyDescent="0.2">
      <c r="A5" s="9">
        <v>1.5</v>
      </c>
      <c r="B5" s="9">
        <v>3</v>
      </c>
      <c r="C5" s="6">
        <f t="shared" si="0"/>
        <v>5</v>
      </c>
      <c r="D5" s="9">
        <v>1</v>
      </c>
      <c r="E5" s="6">
        <f t="shared" si="1"/>
        <v>5.6</v>
      </c>
      <c r="F5" s="6">
        <f t="shared" si="2"/>
        <v>12</v>
      </c>
      <c r="G5" s="6">
        <f t="shared" si="3"/>
        <v>14</v>
      </c>
      <c r="H5" s="9">
        <v>1599</v>
      </c>
      <c r="J5" s="1">
        <v>1.6</v>
      </c>
      <c r="K5" s="1">
        <v>1.8</v>
      </c>
      <c r="M5" s="1">
        <v>50</v>
      </c>
      <c r="N5" s="1">
        <v>6</v>
      </c>
      <c r="P5" s="1">
        <v>30</v>
      </c>
      <c r="Q5" s="1">
        <v>10</v>
      </c>
      <c r="S5" s="7">
        <v>10</v>
      </c>
      <c r="T5" s="7">
        <v>10</v>
      </c>
      <c r="V5" s="1">
        <v>100</v>
      </c>
      <c r="W5" s="1">
        <v>200</v>
      </c>
      <c r="Y5" s="1">
        <v>2000</v>
      </c>
      <c r="Z5" s="1">
        <v>3000</v>
      </c>
      <c r="AB5" s="1">
        <v>1.7</v>
      </c>
      <c r="AC5" s="1">
        <v>1.8</v>
      </c>
    </row>
    <row r="6" spans="1:29" x14ac:dyDescent="0.2">
      <c r="A6" s="9">
        <v>2</v>
      </c>
      <c r="B6" s="9">
        <v>3.4</v>
      </c>
      <c r="C6" s="6">
        <f t="shared" si="0"/>
        <v>5.6</v>
      </c>
      <c r="D6" s="9">
        <v>1</v>
      </c>
      <c r="E6" s="6">
        <f t="shared" si="1"/>
        <v>6</v>
      </c>
      <c r="F6" s="6">
        <f t="shared" si="2"/>
        <v>12</v>
      </c>
      <c r="G6" s="6">
        <f t="shared" si="3"/>
        <v>14</v>
      </c>
      <c r="H6" s="9">
        <v>1223</v>
      </c>
      <c r="J6" s="1">
        <v>1.8</v>
      </c>
      <c r="K6" s="1">
        <v>2</v>
      </c>
      <c r="M6" s="1">
        <v>65</v>
      </c>
      <c r="N6" s="1">
        <v>4</v>
      </c>
      <c r="P6" s="1">
        <v>40</v>
      </c>
      <c r="Q6" s="1">
        <v>10</v>
      </c>
      <c r="S6" s="1">
        <v>15</v>
      </c>
      <c r="T6" s="1">
        <v>15</v>
      </c>
      <c r="V6" s="1">
        <v>200</v>
      </c>
      <c r="W6" s="1">
        <v>400</v>
      </c>
      <c r="Y6" s="1">
        <v>3000</v>
      </c>
      <c r="Z6" s="1">
        <v>5000</v>
      </c>
      <c r="AB6" s="1">
        <v>1.9</v>
      </c>
      <c r="AC6" s="1">
        <v>2</v>
      </c>
    </row>
    <row r="7" spans="1:29" x14ac:dyDescent="0.2">
      <c r="A7" s="9">
        <v>3</v>
      </c>
      <c r="B7" s="9">
        <v>4.8</v>
      </c>
      <c r="C7" s="6">
        <f t="shared" si="0"/>
        <v>7.5</v>
      </c>
      <c r="D7" s="9">
        <v>1</v>
      </c>
      <c r="E7" s="6">
        <f t="shared" si="1"/>
        <v>9</v>
      </c>
      <c r="F7" s="6">
        <f t="shared" si="2"/>
        <v>12</v>
      </c>
      <c r="G7" s="6">
        <f t="shared" si="3"/>
        <v>14</v>
      </c>
      <c r="H7" s="9">
        <v>866</v>
      </c>
      <c r="J7" s="1">
        <v>2</v>
      </c>
      <c r="K7" s="1">
        <v>2.25</v>
      </c>
      <c r="M7" s="1">
        <v>85</v>
      </c>
      <c r="N7" s="1">
        <v>3</v>
      </c>
      <c r="P7" s="1">
        <v>60</v>
      </c>
      <c r="Q7" s="1">
        <v>8</v>
      </c>
      <c r="S7" s="1">
        <v>20</v>
      </c>
      <c r="T7" s="1">
        <v>20</v>
      </c>
      <c r="V7" s="1">
        <v>400</v>
      </c>
      <c r="W7" s="1">
        <v>600</v>
      </c>
      <c r="Y7" s="1">
        <v>5000</v>
      </c>
      <c r="Z7" s="1">
        <v>7500</v>
      </c>
      <c r="AB7" s="1">
        <v>2.125</v>
      </c>
      <c r="AC7" s="1">
        <v>2.25</v>
      </c>
    </row>
    <row r="8" spans="1:29" x14ac:dyDescent="0.2">
      <c r="A8" s="9">
        <v>5</v>
      </c>
      <c r="B8" s="9">
        <v>7.6</v>
      </c>
      <c r="C8" s="6">
        <f t="shared" si="0"/>
        <v>12</v>
      </c>
      <c r="D8" s="9">
        <v>1</v>
      </c>
      <c r="E8" s="6">
        <f t="shared" si="1"/>
        <v>15</v>
      </c>
      <c r="F8" s="6">
        <f t="shared" si="2"/>
        <v>12</v>
      </c>
      <c r="G8" s="6">
        <f t="shared" si="3"/>
        <v>14</v>
      </c>
      <c r="H8" s="9">
        <v>547</v>
      </c>
      <c r="J8" s="1">
        <v>2.25</v>
      </c>
      <c r="K8" s="1">
        <v>2.5</v>
      </c>
      <c r="M8" s="1">
        <v>100</v>
      </c>
      <c r="N8" s="1">
        <v>2</v>
      </c>
      <c r="P8" s="1">
        <v>100</v>
      </c>
      <c r="Q8" s="1">
        <v>6</v>
      </c>
      <c r="S8" s="1">
        <v>25</v>
      </c>
      <c r="T8" s="1">
        <v>25</v>
      </c>
      <c r="V8" s="1">
        <v>600</v>
      </c>
      <c r="W8" s="1" t="s">
        <v>17</v>
      </c>
      <c r="Y8" s="1">
        <v>7500</v>
      </c>
      <c r="Z8" s="1"/>
      <c r="AB8" s="1">
        <v>2.375</v>
      </c>
      <c r="AC8" s="1">
        <v>2.5</v>
      </c>
    </row>
    <row r="9" spans="1:29" x14ac:dyDescent="0.2">
      <c r="A9" s="9">
        <v>7.5</v>
      </c>
      <c r="B9" s="9">
        <v>11</v>
      </c>
      <c r="C9" s="6">
        <f t="shared" si="0"/>
        <v>17.5</v>
      </c>
      <c r="D9" s="9">
        <v>1</v>
      </c>
      <c r="E9" s="6">
        <f t="shared" si="1"/>
        <v>20</v>
      </c>
      <c r="F9" s="6">
        <f t="shared" si="2"/>
        <v>12</v>
      </c>
      <c r="G9" s="6">
        <f t="shared" si="3"/>
        <v>14</v>
      </c>
      <c r="H9" s="9">
        <v>378</v>
      </c>
      <c r="J9" s="1">
        <v>2.5</v>
      </c>
      <c r="K9" s="1">
        <v>2.8</v>
      </c>
      <c r="M9" s="1">
        <v>115</v>
      </c>
      <c r="N9" s="1">
        <v>1</v>
      </c>
      <c r="P9" s="1">
        <v>200</v>
      </c>
      <c r="Q9" s="1">
        <v>4</v>
      </c>
      <c r="S9" s="1">
        <v>30</v>
      </c>
      <c r="T9" s="1">
        <v>30</v>
      </c>
      <c r="V9" s="1">
        <v>1200</v>
      </c>
      <c r="W9" s="1" t="s">
        <v>17</v>
      </c>
      <c r="Y9" s="1"/>
      <c r="Z9" s="1"/>
      <c r="AB9" s="1">
        <v>2.65</v>
      </c>
      <c r="AC9" s="1">
        <v>2.8</v>
      </c>
    </row>
    <row r="10" spans="1:29" x14ac:dyDescent="0.2">
      <c r="A10" s="9">
        <v>10</v>
      </c>
      <c r="B10" s="9">
        <v>14</v>
      </c>
      <c r="C10" s="6">
        <f t="shared" si="0"/>
        <v>25</v>
      </c>
      <c r="D10" s="9">
        <v>1</v>
      </c>
      <c r="E10" s="6">
        <f t="shared" si="1"/>
        <v>25</v>
      </c>
      <c r="F10" s="6">
        <f t="shared" si="2"/>
        <v>12</v>
      </c>
      <c r="G10" s="6">
        <f t="shared" si="3"/>
        <v>12</v>
      </c>
      <c r="H10" s="9">
        <v>297</v>
      </c>
      <c r="J10" s="1">
        <v>2.8</v>
      </c>
      <c r="K10" s="1">
        <v>3</v>
      </c>
      <c r="M10" s="1">
        <v>130</v>
      </c>
      <c r="N10" s="10" t="s">
        <v>18</v>
      </c>
      <c r="P10" s="1">
        <v>300</v>
      </c>
      <c r="Q10" s="1">
        <v>3</v>
      </c>
      <c r="S10" s="1">
        <v>35</v>
      </c>
      <c r="T10" s="1">
        <v>35</v>
      </c>
      <c r="V10" s="1">
        <v>3000</v>
      </c>
      <c r="Y10" s="1"/>
      <c r="AB10" s="1">
        <v>2.9</v>
      </c>
      <c r="AC10" s="1">
        <v>3</v>
      </c>
    </row>
    <row r="11" spans="1:29" x14ac:dyDescent="0.2">
      <c r="A11" s="9">
        <v>15</v>
      </c>
      <c r="B11" s="9">
        <v>21</v>
      </c>
      <c r="C11" s="6">
        <f t="shared" si="0"/>
        <v>35</v>
      </c>
      <c r="D11" s="9">
        <v>2</v>
      </c>
      <c r="E11" s="6">
        <f t="shared" si="1"/>
        <v>40</v>
      </c>
      <c r="F11" s="6">
        <f t="shared" si="2"/>
        <v>10</v>
      </c>
      <c r="G11" s="6">
        <f t="shared" si="3"/>
        <v>10</v>
      </c>
      <c r="H11" s="9">
        <v>314</v>
      </c>
      <c r="J11" s="1">
        <v>3</v>
      </c>
      <c r="K11" s="1">
        <v>3.2</v>
      </c>
      <c r="M11" s="1">
        <v>150</v>
      </c>
      <c r="N11" s="1" t="s">
        <v>19</v>
      </c>
      <c r="P11" s="1">
        <v>400</v>
      </c>
      <c r="Q11" s="1">
        <v>2</v>
      </c>
      <c r="S11" s="1">
        <v>40</v>
      </c>
      <c r="T11" s="1">
        <v>40</v>
      </c>
      <c r="AB11" s="1">
        <v>3.1</v>
      </c>
      <c r="AC11" s="1">
        <v>3.2</v>
      </c>
    </row>
    <row r="12" spans="1:29" x14ac:dyDescent="0.2">
      <c r="A12" s="9">
        <v>20</v>
      </c>
      <c r="B12" s="9">
        <v>27</v>
      </c>
      <c r="C12" s="6">
        <f t="shared" si="0"/>
        <v>45</v>
      </c>
      <c r="D12" s="9">
        <v>2</v>
      </c>
      <c r="E12" s="6">
        <f t="shared" si="1"/>
        <v>50</v>
      </c>
      <c r="F12" s="6">
        <f t="shared" si="2"/>
        <v>10</v>
      </c>
      <c r="G12" s="6">
        <f t="shared" si="3"/>
        <v>10</v>
      </c>
      <c r="H12" s="9">
        <v>378</v>
      </c>
      <c r="J12" s="1">
        <v>3.2</v>
      </c>
      <c r="K12" s="1">
        <v>3.5</v>
      </c>
      <c r="M12" s="1">
        <v>175</v>
      </c>
      <c r="N12" s="1" t="s">
        <v>20</v>
      </c>
      <c r="P12" s="1">
        <v>500</v>
      </c>
      <c r="Q12" s="1">
        <v>1</v>
      </c>
      <c r="S12" s="1">
        <v>45</v>
      </c>
      <c r="T12" s="1">
        <v>45</v>
      </c>
      <c r="AB12" s="1">
        <v>3.35</v>
      </c>
      <c r="AC12" s="1">
        <v>3.5</v>
      </c>
    </row>
    <row r="13" spans="1:29" x14ac:dyDescent="0.2">
      <c r="A13" s="9">
        <v>25</v>
      </c>
      <c r="B13" s="9">
        <v>34</v>
      </c>
      <c r="C13" s="6">
        <f t="shared" si="0"/>
        <v>60</v>
      </c>
      <c r="D13" s="9">
        <v>2</v>
      </c>
      <c r="E13" s="6">
        <f t="shared" si="1"/>
        <v>60</v>
      </c>
      <c r="F13" s="6">
        <f t="shared" si="2"/>
        <v>8</v>
      </c>
      <c r="G13" s="6">
        <f t="shared" si="3"/>
        <v>10</v>
      </c>
      <c r="H13" s="9">
        <v>300</v>
      </c>
      <c r="J13" s="1">
        <v>3.5</v>
      </c>
      <c r="K13" s="1">
        <v>4</v>
      </c>
      <c r="M13" s="1">
        <v>200</v>
      </c>
      <c r="N13" s="1" t="s">
        <v>21</v>
      </c>
      <c r="P13" s="1">
        <v>600</v>
      </c>
      <c r="Q13" s="1" t="s">
        <v>18</v>
      </c>
      <c r="S13" s="1">
        <v>50</v>
      </c>
      <c r="T13" s="1">
        <v>50</v>
      </c>
      <c r="AB13" s="1">
        <v>3.75</v>
      </c>
      <c r="AC13" s="1">
        <v>4</v>
      </c>
    </row>
    <row r="14" spans="1:29" x14ac:dyDescent="0.2">
      <c r="A14" s="9">
        <v>30</v>
      </c>
      <c r="B14" s="9">
        <v>40</v>
      </c>
      <c r="C14" s="6">
        <f t="shared" si="0"/>
        <v>70</v>
      </c>
      <c r="D14" s="9">
        <v>3</v>
      </c>
      <c r="E14" s="6">
        <f t="shared" si="1"/>
        <v>75</v>
      </c>
      <c r="F14" s="6">
        <f t="shared" si="2"/>
        <v>6</v>
      </c>
      <c r="G14" s="6">
        <f t="shared" si="3"/>
        <v>10</v>
      </c>
      <c r="H14" s="9">
        <v>404</v>
      </c>
      <c r="J14" s="1">
        <v>4</v>
      </c>
      <c r="K14" s="7">
        <v>4.5</v>
      </c>
      <c r="M14" s="1">
        <v>230</v>
      </c>
      <c r="N14" s="1">
        <v>250</v>
      </c>
      <c r="P14" s="1">
        <v>800</v>
      </c>
      <c r="Q14" s="1" t="s">
        <v>19</v>
      </c>
      <c r="S14" s="1">
        <v>60</v>
      </c>
      <c r="T14" s="1">
        <v>60</v>
      </c>
      <c r="AB14" s="1">
        <v>4.25</v>
      </c>
      <c r="AC14" s="7">
        <v>4.5</v>
      </c>
    </row>
    <row r="15" spans="1:29" x14ac:dyDescent="0.2">
      <c r="A15" s="9">
        <v>40</v>
      </c>
      <c r="B15" s="9">
        <v>52</v>
      </c>
      <c r="C15" s="6">
        <f t="shared" si="0"/>
        <v>80</v>
      </c>
      <c r="D15" s="9">
        <v>3</v>
      </c>
      <c r="E15" s="6">
        <f t="shared" si="1"/>
        <v>100</v>
      </c>
      <c r="F15" s="6">
        <f t="shared" si="2"/>
        <v>4</v>
      </c>
      <c r="G15" s="6">
        <f t="shared" si="3"/>
        <v>8</v>
      </c>
      <c r="H15" s="9">
        <v>310</v>
      </c>
      <c r="J15" s="7">
        <v>4.5</v>
      </c>
      <c r="K15" s="1">
        <v>5</v>
      </c>
      <c r="M15" s="1">
        <v>255</v>
      </c>
      <c r="N15" s="1">
        <v>300</v>
      </c>
      <c r="P15" s="1">
        <v>1000</v>
      </c>
      <c r="Q15" s="1" t="s">
        <v>20</v>
      </c>
      <c r="S15" s="1">
        <v>70</v>
      </c>
      <c r="T15" s="1">
        <v>70</v>
      </c>
      <c r="AB15" s="7">
        <v>4.75</v>
      </c>
      <c r="AC15" s="1">
        <v>5</v>
      </c>
    </row>
    <row r="16" spans="1:29" x14ac:dyDescent="0.2">
      <c r="A16" s="9">
        <v>50</v>
      </c>
      <c r="B16" s="9">
        <v>65</v>
      </c>
      <c r="C16" s="6">
        <f t="shared" si="0"/>
        <v>100</v>
      </c>
      <c r="D16" s="9">
        <v>3</v>
      </c>
      <c r="E16" s="6">
        <f t="shared" si="1"/>
        <v>125</v>
      </c>
      <c r="F16" s="6">
        <f t="shared" si="2"/>
        <v>4</v>
      </c>
      <c r="G16" s="6">
        <f t="shared" si="3"/>
        <v>8</v>
      </c>
      <c r="H16" s="9">
        <v>391</v>
      </c>
      <c r="J16" s="1">
        <v>5</v>
      </c>
      <c r="K16" s="1">
        <v>5.6</v>
      </c>
      <c r="M16" s="1">
        <v>285</v>
      </c>
      <c r="N16" s="1">
        <v>350</v>
      </c>
      <c r="P16" s="1">
        <v>1200</v>
      </c>
      <c r="Q16" s="1" t="s">
        <v>21</v>
      </c>
      <c r="S16" s="1">
        <v>80</v>
      </c>
      <c r="T16" s="1">
        <v>80</v>
      </c>
      <c r="AB16" s="1">
        <v>5.3</v>
      </c>
      <c r="AC16" s="1">
        <v>5.6</v>
      </c>
    </row>
    <row r="17" spans="1:29" x14ac:dyDescent="0.2">
      <c r="A17" s="9">
        <v>60</v>
      </c>
      <c r="B17" s="9">
        <v>77</v>
      </c>
      <c r="C17" s="6">
        <f t="shared" si="0"/>
        <v>125</v>
      </c>
      <c r="D17" s="9">
        <v>4</v>
      </c>
      <c r="E17" s="6">
        <f t="shared" si="1"/>
        <v>150</v>
      </c>
      <c r="F17" s="6">
        <f t="shared" si="2"/>
        <v>3</v>
      </c>
      <c r="G17" s="6">
        <f t="shared" si="3"/>
        <v>8</v>
      </c>
      <c r="H17" s="9">
        <v>514</v>
      </c>
      <c r="J17" s="1">
        <v>5.6</v>
      </c>
      <c r="K17" s="1">
        <v>6</v>
      </c>
      <c r="M17" s="1">
        <v>310</v>
      </c>
      <c r="N17" s="1">
        <v>400</v>
      </c>
      <c r="P17" s="1">
        <v>1600</v>
      </c>
      <c r="Q17" s="1">
        <v>250</v>
      </c>
      <c r="S17" s="1">
        <v>90</v>
      </c>
      <c r="T17" s="1">
        <v>90</v>
      </c>
      <c r="AB17" s="1">
        <v>5.8</v>
      </c>
      <c r="AC17" s="1">
        <v>6</v>
      </c>
    </row>
    <row r="18" spans="1:29" x14ac:dyDescent="0.2">
      <c r="A18" s="9">
        <v>75</v>
      </c>
      <c r="B18" s="9">
        <v>96</v>
      </c>
      <c r="C18" s="6">
        <f t="shared" si="0"/>
        <v>150</v>
      </c>
      <c r="D18" s="9">
        <v>4</v>
      </c>
      <c r="E18" s="6">
        <f t="shared" si="1"/>
        <v>175</v>
      </c>
      <c r="F18" s="6">
        <f t="shared" si="2"/>
        <v>1</v>
      </c>
      <c r="G18" s="6">
        <f t="shared" si="3"/>
        <v>6</v>
      </c>
      <c r="H18" s="9">
        <v>509</v>
      </c>
      <c r="J18" s="1">
        <v>6</v>
      </c>
      <c r="K18" s="1">
        <v>6.25</v>
      </c>
      <c r="M18" s="1">
        <v>335</v>
      </c>
      <c r="N18" s="1">
        <v>500</v>
      </c>
      <c r="P18" s="1">
        <v>2000</v>
      </c>
      <c r="Q18" s="1">
        <v>350</v>
      </c>
      <c r="S18" s="1">
        <v>100</v>
      </c>
      <c r="T18" s="1">
        <v>100</v>
      </c>
      <c r="AB18" s="1">
        <v>6.125</v>
      </c>
      <c r="AC18" s="1">
        <v>6.25</v>
      </c>
    </row>
    <row r="19" spans="1:29" x14ac:dyDescent="0.2">
      <c r="A19" s="9">
        <v>100</v>
      </c>
      <c r="B19" s="9">
        <v>124</v>
      </c>
      <c r="C19" s="6">
        <f t="shared" si="0"/>
        <v>200</v>
      </c>
      <c r="D19" s="9">
        <v>4</v>
      </c>
      <c r="E19" s="6">
        <f t="shared" si="1"/>
        <v>225</v>
      </c>
      <c r="F19" s="6" t="str">
        <f t="shared" si="2"/>
        <v>2/0</v>
      </c>
      <c r="G19" s="6">
        <f t="shared" si="3"/>
        <v>6</v>
      </c>
      <c r="H19" s="9">
        <v>583</v>
      </c>
      <c r="J19" s="1">
        <v>6.25</v>
      </c>
      <c r="K19" s="1">
        <v>7</v>
      </c>
      <c r="M19" s="1">
        <v>380</v>
      </c>
      <c r="N19" s="1">
        <v>600</v>
      </c>
      <c r="P19" s="1">
        <v>2500</v>
      </c>
      <c r="Q19" s="1">
        <v>400</v>
      </c>
      <c r="S19" s="1">
        <v>110</v>
      </c>
      <c r="T19" s="1">
        <v>110</v>
      </c>
      <c r="AB19" s="1">
        <v>6.625</v>
      </c>
      <c r="AC19" s="1">
        <v>7</v>
      </c>
    </row>
    <row r="20" spans="1:29" x14ac:dyDescent="0.2">
      <c r="A20" s="9">
        <v>125</v>
      </c>
      <c r="B20" s="9">
        <v>156</v>
      </c>
      <c r="C20" s="6">
        <f t="shared" si="0"/>
        <v>250</v>
      </c>
      <c r="D20" s="9">
        <v>5</v>
      </c>
      <c r="E20" s="6">
        <f t="shared" si="1"/>
        <v>275</v>
      </c>
      <c r="F20" s="6" t="str">
        <f t="shared" si="2"/>
        <v>3/0</v>
      </c>
      <c r="G20" s="6">
        <f t="shared" si="3"/>
        <v>6</v>
      </c>
      <c r="H20" s="9">
        <v>556</v>
      </c>
      <c r="J20" s="1">
        <v>7</v>
      </c>
      <c r="K20" s="1">
        <v>7.5</v>
      </c>
      <c r="M20" s="1">
        <v>420</v>
      </c>
      <c r="N20" s="1">
        <v>700</v>
      </c>
      <c r="S20" s="1">
        <v>125</v>
      </c>
      <c r="T20" s="1">
        <v>125</v>
      </c>
      <c r="AB20" s="1">
        <v>7.25</v>
      </c>
      <c r="AC20" s="1">
        <v>7.5</v>
      </c>
    </row>
    <row r="21" spans="1:29" x14ac:dyDescent="0.2">
      <c r="A21" s="9">
        <v>150</v>
      </c>
      <c r="B21" s="9">
        <v>180</v>
      </c>
      <c r="C21" s="6">
        <f t="shared" si="0"/>
        <v>275</v>
      </c>
      <c r="D21" s="9">
        <v>5</v>
      </c>
      <c r="E21" s="6">
        <f t="shared" si="1"/>
        <v>325</v>
      </c>
      <c r="F21" s="6" t="str">
        <f t="shared" si="2"/>
        <v>4/0</v>
      </c>
      <c r="G21" s="6">
        <f t="shared" si="3"/>
        <v>4</v>
      </c>
      <c r="H21" s="9">
        <v>570</v>
      </c>
      <c r="J21" s="1">
        <v>7.5</v>
      </c>
      <c r="K21" s="7">
        <v>8</v>
      </c>
      <c r="M21" s="1">
        <v>460</v>
      </c>
      <c r="N21" s="1">
        <v>750</v>
      </c>
      <c r="S21" s="1">
        <v>150</v>
      </c>
      <c r="T21" s="1">
        <v>150</v>
      </c>
      <c r="AB21" s="1">
        <v>7.75</v>
      </c>
      <c r="AC21" s="7">
        <v>8</v>
      </c>
    </row>
    <row r="22" spans="1:29" x14ac:dyDescent="0.2">
      <c r="A22" s="9">
        <v>200</v>
      </c>
      <c r="B22" s="9">
        <v>240</v>
      </c>
      <c r="C22" s="6">
        <f t="shared" si="0"/>
        <v>400</v>
      </c>
      <c r="D22" s="9">
        <v>5</v>
      </c>
      <c r="E22" s="6">
        <f t="shared" si="1"/>
        <v>450</v>
      </c>
      <c r="F22" s="6">
        <f t="shared" si="2"/>
        <v>350</v>
      </c>
      <c r="G22" s="6">
        <f t="shared" si="3"/>
        <v>3</v>
      </c>
      <c r="H22" s="9">
        <v>561</v>
      </c>
      <c r="J22" s="7">
        <v>8</v>
      </c>
      <c r="K22" s="1">
        <v>9</v>
      </c>
      <c r="M22" s="1">
        <v>475</v>
      </c>
      <c r="N22" s="1">
        <v>800</v>
      </c>
      <c r="S22" s="1">
        <v>175</v>
      </c>
      <c r="T22" s="1">
        <v>175</v>
      </c>
      <c r="AB22" s="7">
        <v>8.5</v>
      </c>
      <c r="AC22" s="1">
        <v>9</v>
      </c>
    </row>
    <row r="23" spans="1:29" x14ac:dyDescent="0.2">
      <c r="A23" s="9">
        <v>250</v>
      </c>
      <c r="B23" s="9">
        <v>302</v>
      </c>
      <c r="C23" s="6">
        <f t="shared" si="0"/>
        <v>500</v>
      </c>
      <c r="D23" s="9">
        <v>6</v>
      </c>
      <c r="E23" s="6">
        <f t="shared" si="1"/>
        <v>600</v>
      </c>
      <c r="F23" s="6">
        <f t="shared" si="2"/>
        <v>500</v>
      </c>
      <c r="G23" s="6">
        <f t="shared" si="3"/>
        <v>3</v>
      </c>
      <c r="H23" s="9"/>
      <c r="J23" s="1">
        <v>9</v>
      </c>
      <c r="K23" s="1">
        <v>10</v>
      </c>
      <c r="M23" s="1">
        <v>490</v>
      </c>
      <c r="N23" s="1">
        <v>900</v>
      </c>
      <c r="S23" s="1">
        <v>200</v>
      </c>
      <c r="T23" s="1">
        <v>200</v>
      </c>
      <c r="AB23" s="1">
        <v>9.5</v>
      </c>
      <c r="AC23" s="1">
        <v>10</v>
      </c>
    </row>
    <row r="24" spans="1:29" x14ac:dyDescent="0.2">
      <c r="A24" s="9">
        <v>300</v>
      </c>
      <c r="B24" s="9">
        <v>361</v>
      </c>
      <c r="C24" s="6">
        <f t="shared" si="0"/>
        <v>600</v>
      </c>
      <c r="D24" s="9">
        <v>6</v>
      </c>
      <c r="E24" s="6">
        <f t="shared" si="1"/>
        <v>700</v>
      </c>
      <c r="F24" s="6">
        <f t="shared" si="2"/>
        <v>700</v>
      </c>
      <c r="G24" s="6">
        <f t="shared" si="3"/>
        <v>2</v>
      </c>
      <c r="H24" s="9"/>
      <c r="J24" s="1">
        <v>10</v>
      </c>
      <c r="K24" s="1">
        <v>12</v>
      </c>
      <c r="M24" s="1">
        <v>520</v>
      </c>
      <c r="N24" s="1">
        <v>1000</v>
      </c>
      <c r="S24" s="1">
        <v>225</v>
      </c>
      <c r="T24" s="1">
        <v>225</v>
      </c>
      <c r="AB24" s="1">
        <v>11</v>
      </c>
      <c r="AC24" s="1">
        <v>12</v>
      </c>
    </row>
    <row r="25" spans="1:29" x14ac:dyDescent="0.2">
      <c r="A25" s="9">
        <v>350</v>
      </c>
      <c r="B25" s="9">
        <v>414</v>
      </c>
      <c r="C25" s="6">
        <f t="shared" si="0"/>
        <v>700</v>
      </c>
      <c r="D25" s="9">
        <v>6</v>
      </c>
      <c r="E25" s="6">
        <f t="shared" si="1"/>
        <v>800</v>
      </c>
      <c r="F25" s="6">
        <f t="shared" si="2"/>
        <v>900</v>
      </c>
      <c r="G25" s="6">
        <f t="shared" si="3"/>
        <v>1</v>
      </c>
      <c r="H25" s="9"/>
      <c r="J25" s="1">
        <v>12</v>
      </c>
      <c r="K25" s="1">
        <v>15</v>
      </c>
      <c r="M25" s="1">
        <v>545</v>
      </c>
      <c r="N25" s="1">
        <v>1250</v>
      </c>
      <c r="S25" s="1">
        <v>250</v>
      </c>
      <c r="T25" s="1">
        <v>250</v>
      </c>
      <c r="AB25" s="1">
        <v>13.5</v>
      </c>
      <c r="AC25" s="1">
        <v>15</v>
      </c>
    </row>
    <row r="26" spans="1:29" x14ac:dyDescent="0.2">
      <c r="A26" s="9">
        <v>400</v>
      </c>
      <c r="B26" s="9">
        <v>477</v>
      </c>
      <c r="C26" s="6">
        <f t="shared" si="0"/>
        <v>800</v>
      </c>
      <c r="D26" s="9">
        <v>6</v>
      </c>
      <c r="E26" s="6">
        <f t="shared" si="1"/>
        <v>1000</v>
      </c>
      <c r="F26" s="6">
        <f t="shared" si="2"/>
        <v>1500</v>
      </c>
      <c r="G26" s="6">
        <f t="shared" si="3"/>
        <v>1</v>
      </c>
      <c r="H26" s="9"/>
      <c r="J26" s="1">
        <v>15</v>
      </c>
      <c r="K26" s="1">
        <v>17.5</v>
      </c>
      <c r="M26" s="1">
        <v>590</v>
      </c>
      <c r="N26" s="1">
        <v>1500</v>
      </c>
      <c r="S26" s="1">
        <v>300</v>
      </c>
      <c r="T26" s="1">
        <v>300</v>
      </c>
      <c r="AB26" s="1">
        <v>16.25</v>
      </c>
      <c r="AC26" s="1">
        <v>17.5</v>
      </c>
    </row>
    <row r="27" spans="1:29" x14ac:dyDescent="0.2">
      <c r="A27" s="9">
        <v>450</v>
      </c>
      <c r="B27" s="9">
        <v>515</v>
      </c>
      <c r="C27" s="6">
        <f t="shared" si="0"/>
        <v>800</v>
      </c>
      <c r="D27" s="9">
        <v>7</v>
      </c>
      <c r="E27" s="6">
        <f t="shared" si="1"/>
        <v>1000</v>
      </c>
      <c r="F27" s="6">
        <f t="shared" si="2"/>
        <v>1750</v>
      </c>
      <c r="G27" s="6" t="str">
        <f t="shared" si="3"/>
        <v>1/0</v>
      </c>
      <c r="H27" s="9"/>
      <c r="J27" s="1">
        <v>17.5</v>
      </c>
      <c r="K27" s="1">
        <v>20</v>
      </c>
      <c r="M27" s="1">
        <v>625</v>
      </c>
      <c r="N27" s="1">
        <v>1750</v>
      </c>
      <c r="S27" s="1">
        <v>350</v>
      </c>
      <c r="T27" s="1">
        <v>350</v>
      </c>
      <c r="AB27" s="1">
        <v>18.75</v>
      </c>
      <c r="AC27" s="1">
        <v>20</v>
      </c>
    </row>
    <row r="28" spans="1:29" x14ac:dyDescent="0.2">
      <c r="A28" s="9">
        <v>500</v>
      </c>
      <c r="B28" s="9">
        <v>590</v>
      </c>
      <c r="C28" s="6">
        <f t="shared" si="0"/>
        <v>1000</v>
      </c>
      <c r="D28" s="9">
        <v>7</v>
      </c>
      <c r="E28" s="6">
        <f t="shared" si="1"/>
        <v>1200</v>
      </c>
      <c r="F28" s="6">
        <f t="shared" si="2"/>
        <v>2000</v>
      </c>
      <c r="G28" s="6" t="str">
        <f t="shared" si="3"/>
        <v>1/0</v>
      </c>
      <c r="H28" s="9"/>
      <c r="J28" s="1">
        <v>20</v>
      </c>
      <c r="K28" s="1">
        <v>25</v>
      </c>
      <c r="M28" s="1">
        <v>650</v>
      </c>
      <c r="N28" s="1">
        <v>2000</v>
      </c>
      <c r="S28" s="1">
        <v>400</v>
      </c>
      <c r="T28" s="1">
        <v>400</v>
      </c>
      <c r="AB28" s="1">
        <v>22.5</v>
      </c>
      <c r="AC28" s="1">
        <v>25</v>
      </c>
    </row>
    <row r="29" spans="1:29" x14ac:dyDescent="0.2">
      <c r="A29" s="1"/>
      <c r="J29" s="1">
        <v>25</v>
      </c>
      <c r="K29" s="1">
        <v>30</v>
      </c>
      <c r="M29" s="1">
        <v>665</v>
      </c>
      <c r="S29" s="1">
        <v>450</v>
      </c>
      <c r="T29" s="1">
        <v>450</v>
      </c>
      <c r="AB29" s="1">
        <v>27.5</v>
      </c>
      <c r="AC29" s="1">
        <v>30</v>
      </c>
    </row>
    <row r="30" spans="1:29" ht="12.95" customHeight="1" x14ac:dyDescent="0.2">
      <c r="A30" s="189" t="s">
        <v>22</v>
      </c>
      <c r="B30" s="189"/>
      <c r="C30" s="189"/>
      <c r="D30" s="189"/>
      <c r="E30" s="189"/>
      <c r="F30" s="189"/>
      <c r="G30" s="189"/>
      <c r="H30" s="189"/>
      <c r="J30" s="1">
        <v>30</v>
      </c>
      <c r="K30" s="1">
        <v>35</v>
      </c>
      <c r="S30" s="1">
        <v>500</v>
      </c>
      <c r="T30" s="1">
        <v>500</v>
      </c>
      <c r="AB30" s="1">
        <v>32.5</v>
      </c>
      <c r="AC30" s="1">
        <v>35</v>
      </c>
    </row>
    <row r="31" spans="1:29" x14ac:dyDescent="0.2">
      <c r="A31" s="189"/>
      <c r="B31" s="189"/>
      <c r="C31" s="189"/>
      <c r="D31" s="189"/>
      <c r="E31" s="189"/>
      <c r="F31" s="189"/>
      <c r="G31" s="189"/>
      <c r="H31" s="189"/>
      <c r="J31" s="1">
        <v>35</v>
      </c>
      <c r="K31" s="1">
        <v>40</v>
      </c>
      <c r="S31" s="1">
        <v>600</v>
      </c>
      <c r="T31" s="1">
        <v>600</v>
      </c>
      <c r="AB31" s="1">
        <v>37.5</v>
      </c>
      <c r="AC31" s="1">
        <v>40</v>
      </c>
    </row>
    <row r="32" spans="1:29" x14ac:dyDescent="0.2">
      <c r="J32" s="1">
        <v>40</v>
      </c>
      <c r="K32" s="1">
        <v>45</v>
      </c>
      <c r="S32" s="1">
        <v>700</v>
      </c>
      <c r="T32" s="1">
        <v>700</v>
      </c>
      <c r="AB32" s="1">
        <v>42.5</v>
      </c>
      <c r="AC32" s="1">
        <v>45</v>
      </c>
    </row>
    <row r="33" spans="1:29" x14ac:dyDescent="0.2">
      <c r="A33" s="11" t="s">
        <v>23</v>
      </c>
      <c r="J33" s="1">
        <v>45</v>
      </c>
      <c r="K33" s="1">
        <v>50</v>
      </c>
      <c r="S33" s="1">
        <v>800</v>
      </c>
      <c r="T33" s="1">
        <v>800</v>
      </c>
      <c r="AB33" s="1">
        <v>47.5</v>
      </c>
      <c r="AC33" s="1">
        <v>50</v>
      </c>
    </row>
    <row r="34" spans="1:29" x14ac:dyDescent="0.2">
      <c r="J34" s="1">
        <v>50</v>
      </c>
      <c r="K34" s="1">
        <v>60</v>
      </c>
      <c r="S34" s="1">
        <v>1000</v>
      </c>
      <c r="T34" s="1">
        <v>1000</v>
      </c>
      <c r="AB34" s="1">
        <v>55</v>
      </c>
      <c r="AC34" s="1">
        <v>60</v>
      </c>
    </row>
    <row r="35" spans="1:29" x14ac:dyDescent="0.2">
      <c r="A35" s="12" t="s">
        <v>24</v>
      </c>
      <c r="J35" s="1">
        <v>60</v>
      </c>
      <c r="K35" s="1">
        <v>70</v>
      </c>
      <c r="S35" s="1">
        <v>1200</v>
      </c>
      <c r="T35" s="1">
        <v>1200</v>
      </c>
      <c r="AB35" s="1">
        <v>65</v>
      </c>
      <c r="AC35" s="1">
        <v>70</v>
      </c>
    </row>
    <row r="36" spans="1:29" ht="27.75" customHeight="1" x14ac:dyDescent="0.2">
      <c r="A36" s="188" t="s">
        <v>25</v>
      </c>
      <c r="B36" s="188"/>
      <c r="C36" s="188"/>
      <c r="D36" s="188"/>
      <c r="E36" s="188"/>
      <c r="F36" s="188"/>
      <c r="G36" s="188"/>
      <c r="H36" s="188"/>
      <c r="J36" s="1">
        <v>70</v>
      </c>
      <c r="K36" s="1">
        <v>75</v>
      </c>
      <c r="S36" s="1">
        <v>1600</v>
      </c>
      <c r="T36" s="1">
        <v>1600</v>
      </c>
      <c r="AB36" s="1">
        <v>72.5</v>
      </c>
      <c r="AC36" s="1">
        <v>75</v>
      </c>
    </row>
    <row r="37" spans="1:29" x14ac:dyDescent="0.2">
      <c r="J37" s="1">
        <v>75</v>
      </c>
      <c r="K37" s="1">
        <v>80</v>
      </c>
      <c r="S37" s="1">
        <v>2000</v>
      </c>
      <c r="T37" s="1">
        <v>2000</v>
      </c>
      <c r="AB37" s="1">
        <v>77.5</v>
      </c>
      <c r="AC37" s="1">
        <v>80</v>
      </c>
    </row>
    <row r="38" spans="1:29" x14ac:dyDescent="0.2">
      <c r="A38" s="13" t="s">
        <v>26</v>
      </c>
      <c r="J38" s="1">
        <v>80</v>
      </c>
      <c r="K38" s="1">
        <v>85</v>
      </c>
      <c r="S38" s="1">
        <v>2500</v>
      </c>
      <c r="T38" s="1">
        <v>2500</v>
      </c>
      <c r="AB38" s="1">
        <v>82.5</v>
      </c>
      <c r="AC38" s="1">
        <v>85</v>
      </c>
    </row>
    <row r="39" spans="1:29" ht="27" customHeight="1" x14ac:dyDescent="0.2">
      <c r="A39" s="188" t="s">
        <v>27</v>
      </c>
      <c r="B39" s="188"/>
      <c r="C39" s="188"/>
      <c r="D39" s="188"/>
      <c r="E39" s="188"/>
      <c r="F39" s="188"/>
      <c r="G39" s="188"/>
      <c r="H39" s="188"/>
      <c r="J39" s="1">
        <v>85</v>
      </c>
      <c r="K39" s="1">
        <v>90</v>
      </c>
      <c r="S39" s="1">
        <v>3000</v>
      </c>
      <c r="T39" s="1">
        <v>3000</v>
      </c>
      <c r="AB39" s="1">
        <v>87.5</v>
      </c>
      <c r="AC39" s="1">
        <v>90</v>
      </c>
    </row>
    <row r="40" spans="1:29" x14ac:dyDescent="0.2">
      <c r="J40" s="1">
        <v>90</v>
      </c>
      <c r="K40" s="1">
        <v>100</v>
      </c>
      <c r="S40" s="1">
        <v>4000</v>
      </c>
      <c r="T40" s="1">
        <v>4000</v>
      </c>
      <c r="AB40" s="1">
        <v>95</v>
      </c>
      <c r="AC40" s="1">
        <v>100</v>
      </c>
    </row>
    <row r="41" spans="1:29" x14ac:dyDescent="0.2">
      <c r="A41" s="13" t="s">
        <v>28</v>
      </c>
      <c r="J41" s="1">
        <v>100</v>
      </c>
      <c r="K41" s="1">
        <v>110</v>
      </c>
      <c r="AB41" s="1">
        <v>105</v>
      </c>
      <c r="AC41" s="1">
        <v>110</v>
      </c>
    </row>
    <row r="42" spans="1:29" x14ac:dyDescent="0.2">
      <c r="A42" s="14" t="s">
        <v>29</v>
      </c>
      <c r="B42" s="14"/>
      <c r="C42" s="14"/>
      <c r="D42" s="14"/>
      <c r="E42" s="14"/>
      <c r="F42" s="15">
        <v>1.25</v>
      </c>
      <c r="G42" t="s">
        <v>30</v>
      </c>
      <c r="J42" s="1">
        <v>110</v>
      </c>
      <c r="K42" s="1">
        <v>125</v>
      </c>
      <c r="S42" s="1">
        <v>5000</v>
      </c>
      <c r="T42" s="1">
        <v>5000</v>
      </c>
      <c r="AB42" s="1">
        <v>117.5</v>
      </c>
      <c r="AC42" s="1">
        <v>125</v>
      </c>
    </row>
    <row r="43" spans="1:29" ht="12.75" customHeight="1" x14ac:dyDescent="0.2">
      <c r="A43" s="188" t="s">
        <v>31</v>
      </c>
      <c r="B43" s="188"/>
      <c r="C43" s="188"/>
      <c r="D43" s="188"/>
      <c r="E43" s="188"/>
      <c r="F43" s="15">
        <v>1.25</v>
      </c>
      <c r="G43" t="s">
        <v>30</v>
      </c>
      <c r="J43" s="1">
        <v>125</v>
      </c>
      <c r="K43" s="1">
        <v>150</v>
      </c>
      <c r="S43" s="1">
        <v>6000</v>
      </c>
      <c r="T43" s="1">
        <v>6000</v>
      </c>
      <c r="AB43" s="1">
        <v>137.5</v>
      </c>
      <c r="AC43" s="1">
        <v>150</v>
      </c>
    </row>
    <row r="44" spans="1:29" ht="13.5" customHeight="1" x14ac:dyDescent="0.2">
      <c r="A44" t="s">
        <v>32</v>
      </c>
      <c r="F44" s="15">
        <v>1.1499999999999999</v>
      </c>
      <c r="G44" t="s">
        <v>30</v>
      </c>
      <c r="J44" s="1">
        <v>150</v>
      </c>
      <c r="K44" s="1">
        <v>175</v>
      </c>
      <c r="AB44" s="1">
        <v>162.5</v>
      </c>
      <c r="AC44" s="1">
        <v>175</v>
      </c>
    </row>
    <row r="45" spans="1:29" x14ac:dyDescent="0.2">
      <c r="J45" s="1">
        <v>175</v>
      </c>
      <c r="K45" s="1">
        <v>200</v>
      </c>
      <c r="AB45" s="1">
        <v>187.5</v>
      </c>
      <c r="AC45" s="1">
        <v>200</v>
      </c>
    </row>
    <row r="46" spans="1:29" x14ac:dyDescent="0.2">
      <c r="A46" s="13" t="s">
        <v>33</v>
      </c>
      <c r="J46" s="1">
        <v>200</v>
      </c>
      <c r="K46" s="1">
        <v>225</v>
      </c>
      <c r="AB46" s="1">
        <v>212.5</v>
      </c>
      <c r="AC46" s="1">
        <v>225</v>
      </c>
    </row>
    <row r="47" spans="1:29" ht="28.5" customHeight="1" x14ac:dyDescent="0.2">
      <c r="A47" s="188" t="s">
        <v>34</v>
      </c>
      <c r="B47" s="188"/>
      <c r="C47" s="188"/>
      <c r="D47" s="188"/>
      <c r="E47" s="188"/>
      <c r="F47" s="188"/>
      <c r="G47" s="188"/>
      <c r="H47" s="188"/>
      <c r="J47" s="1">
        <v>225</v>
      </c>
      <c r="K47" s="1">
        <v>250</v>
      </c>
      <c r="AB47" s="1">
        <v>237.5</v>
      </c>
      <c r="AC47" s="1">
        <v>250</v>
      </c>
    </row>
    <row r="48" spans="1:29" ht="28.5" customHeight="1" x14ac:dyDescent="0.2">
      <c r="A48" s="188" t="s">
        <v>35</v>
      </c>
      <c r="B48" s="188"/>
      <c r="C48" s="188"/>
      <c r="D48" s="188"/>
      <c r="E48" s="188"/>
      <c r="F48" s="188"/>
      <c r="G48" s="188"/>
      <c r="H48" s="188"/>
      <c r="J48" s="1">
        <v>250</v>
      </c>
      <c r="K48" s="1">
        <v>275</v>
      </c>
      <c r="AB48" s="1">
        <v>272.5</v>
      </c>
      <c r="AC48" s="1">
        <v>275</v>
      </c>
    </row>
    <row r="49" spans="1:29" x14ac:dyDescent="0.2">
      <c r="J49" s="1">
        <v>275</v>
      </c>
      <c r="K49" s="1">
        <v>300</v>
      </c>
      <c r="AB49" s="1">
        <v>287.5</v>
      </c>
      <c r="AC49" s="1">
        <v>300</v>
      </c>
    </row>
    <row r="50" spans="1:29" x14ac:dyDescent="0.2">
      <c r="A50" s="13" t="s">
        <v>36</v>
      </c>
      <c r="J50" s="1">
        <v>300</v>
      </c>
      <c r="K50" s="1">
        <v>325</v>
      </c>
      <c r="AB50" s="1">
        <v>312.5</v>
      </c>
      <c r="AC50" s="1">
        <v>325</v>
      </c>
    </row>
    <row r="51" spans="1:29" ht="65.25" customHeight="1" x14ac:dyDescent="0.2">
      <c r="A51" s="188" t="s">
        <v>37</v>
      </c>
      <c r="B51" s="188"/>
      <c r="C51" s="188"/>
      <c r="D51" s="188"/>
      <c r="E51" s="188"/>
      <c r="F51" s="188"/>
      <c r="G51" s="188"/>
      <c r="H51" s="188"/>
      <c r="J51" s="1">
        <v>325</v>
      </c>
      <c r="K51" s="1">
        <v>350</v>
      </c>
      <c r="AB51" s="1">
        <v>337.5</v>
      </c>
      <c r="AC51" s="1">
        <v>350</v>
      </c>
    </row>
    <row r="52" spans="1:29" x14ac:dyDescent="0.2">
      <c r="A52" s="16"/>
      <c r="B52" s="16"/>
      <c r="C52" s="16"/>
      <c r="D52" s="16"/>
      <c r="E52" s="16"/>
      <c r="F52" s="16"/>
      <c r="G52" s="16"/>
      <c r="H52" s="16"/>
      <c r="J52" s="1">
        <v>350</v>
      </c>
      <c r="K52" s="1">
        <v>400</v>
      </c>
      <c r="AB52" s="1">
        <v>372.5</v>
      </c>
      <c r="AC52" s="1">
        <v>400</v>
      </c>
    </row>
    <row r="53" spans="1:29" s="17" customFormat="1" x14ac:dyDescent="0.2">
      <c r="A53" s="13" t="s">
        <v>38</v>
      </c>
      <c r="B53" s="16"/>
      <c r="C53" s="16"/>
      <c r="D53" s="16"/>
      <c r="E53" s="16"/>
      <c r="F53" s="16"/>
      <c r="G53" s="16"/>
      <c r="H53" s="16"/>
      <c r="J53" s="1">
        <v>400</v>
      </c>
      <c r="K53" s="1">
        <v>450</v>
      </c>
      <c r="M53" s="1"/>
      <c r="N53" s="1"/>
      <c r="O53" s="1"/>
      <c r="S53" s="1"/>
      <c r="T53" s="1"/>
      <c r="AB53" s="1">
        <v>425</v>
      </c>
      <c r="AC53" s="1">
        <v>450</v>
      </c>
    </row>
    <row r="54" spans="1:29" s="17" customFormat="1" x14ac:dyDescent="0.2">
      <c r="A54" t="s">
        <v>39</v>
      </c>
      <c r="B54"/>
      <c r="C54"/>
      <c r="D54"/>
      <c r="E54"/>
      <c r="F54"/>
      <c r="G54"/>
      <c r="H54"/>
      <c r="J54" s="1">
        <v>450</v>
      </c>
      <c r="K54" s="1">
        <v>500</v>
      </c>
      <c r="M54" s="1"/>
      <c r="N54" s="1"/>
      <c r="O54" s="1"/>
      <c r="S54" s="1"/>
      <c r="T54" s="1"/>
      <c r="AB54" s="1">
        <v>475</v>
      </c>
      <c r="AC54" s="1">
        <v>500</v>
      </c>
    </row>
    <row r="55" spans="1:29" x14ac:dyDescent="0.2">
      <c r="J55" s="1">
        <v>500</v>
      </c>
      <c r="K55" s="1">
        <v>600</v>
      </c>
      <c r="AB55" s="1">
        <v>550</v>
      </c>
      <c r="AC55" s="1">
        <v>600</v>
      </c>
    </row>
    <row r="56" spans="1:29" x14ac:dyDescent="0.2">
      <c r="A56" s="13" t="s">
        <v>40</v>
      </c>
      <c r="J56" s="1">
        <v>600</v>
      </c>
      <c r="K56" s="1">
        <v>700</v>
      </c>
      <c r="AB56" s="1">
        <v>650</v>
      </c>
      <c r="AC56" s="1">
        <v>700</v>
      </c>
    </row>
    <row r="57" spans="1:29" x14ac:dyDescent="0.2">
      <c r="A57" t="s">
        <v>41</v>
      </c>
      <c r="J57" s="1">
        <v>700</v>
      </c>
      <c r="K57" s="1">
        <v>800</v>
      </c>
      <c r="AB57" s="1">
        <v>750</v>
      </c>
      <c r="AC57" s="1">
        <v>800</v>
      </c>
    </row>
    <row r="58" spans="1:29" x14ac:dyDescent="0.2">
      <c r="A58" t="s">
        <v>42</v>
      </c>
      <c r="J58" s="1">
        <v>800</v>
      </c>
      <c r="K58" s="1">
        <v>1000</v>
      </c>
      <c r="AB58" s="1">
        <v>900</v>
      </c>
      <c r="AC58" s="1">
        <v>1000</v>
      </c>
    </row>
    <row r="59" spans="1:29" x14ac:dyDescent="0.2">
      <c r="J59" s="1">
        <v>1000</v>
      </c>
      <c r="K59" s="1">
        <v>1200</v>
      </c>
      <c r="AB59" s="1">
        <v>1100</v>
      </c>
      <c r="AC59" s="1">
        <v>1200</v>
      </c>
    </row>
    <row r="60" spans="1:29" x14ac:dyDescent="0.2">
      <c r="J60" s="1">
        <v>1200</v>
      </c>
      <c r="K60" s="1">
        <v>1600</v>
      </c>
      <c r="AB60" s="1">
        <v>1400</v>
      </c>
      <c r="AC60" s="1">
        <v>1600</v>
      </c>
    </row>
    <row r="61" spans="1:29" x14ac:dyDescent="0.2">
      <c r="J61" s="1">
        <v>1600</v>
      </c>
      <c r="K61" s="1">
        <v>2000</v>
      </c>
      <c r="AB61" s="1">
        <v>1800</v>
      </c>
      <c r="AC61" s="1">
        <v>2000</v>
      </c>
    </row>
    <row r="62" spans="1:29" x14ac:dyDescent="0.2">
      <c r="J62" s="1">
        <v>2000</v>
      </c>
      <c r="K62" s="1">
        <v>2500</v>
      </c>
      <c r="AB62" s="1">
        <v>2250</v>
      </c>
      <c r="AC62" s="1">
        <v>2500</v>
      </c>
    </row>
    <row r="63" spans="1:29" x14ac:dyDescent="0.2">
      <c r="J63" s="1">
        <v>2500</v>
      </c>
      <c r="K63" s="1">
        <v>3000</v>
      </c>
      <c r="AB63" s="1">
        <v>2750</v>
      </c>
      <c r="AC63" s="1">
        <v>3000</v>
      </c>
    </row>
    <row r="64" spans="1:29" x14ac:dyDescent="0.2">
      <c r="J64" s="1">
        <v>3000</v>
      </c>
      <c r="K64" s="1">
        <v>4000</v>
      </c>
      <c r="AB64" s="1">
        <v>3500</v>
      </c>
      <c r="AC64" s="1">
        <v>4000</v>
      </c>
    </row>
    <row r="65" spans="2:29" x14ac:dyDescent="0.2">
      <c r="J65" s="1">
        <v>4000</v>
      </c>
      <c r="K65" s="1">
        <v>5000</v>
      </c>
      <c r="AB65" s="1">
        <v>4500</v>
      </c>
      <c r="AC65" s="1">
        <v>5000</v>
      </c>
    </row>
    <row r="66" spans="2:29" x14ac:dyDescent="0.2">
      <c r="J66" s="1">
        <v>5000</v>
      </c>
    </row>
    <row r="70" spans="2:29" x14ac:dyDescent="0.2">
      <c r="B70" s="18"/>
      <c r="C70" s="18"/>
      <c r="D70" s="18"/>
      <c r="E70" s="18"/>
      <c r="F70" s="18"/>
      <c r="G70" s="18"/>
      <c r="H70" s="18"/>
    </row>
  </sheetData>
  <sheetProtection sheet="1"/>
  <mergeCells count="12">
    <mergeCell ref="A48:H48"/>
    <mergeCell ref="A51:H51"/>
    <mergeCell ref="A30:H31"/>
    <mergeCell ref="A36:H36"/>
    <mergeCell ref="A39:H39"/>
    <mergeCell ref="A43:E43"/>
    <mergeCell ref="A47:H47"/>
    <mergeCell ref="J1:K1"/>
    <mergeCell ref="S1:T1"/>
    <mergeCell ref="V1:W1"/>
    <mergeCell ref="Y1:Z1"/>
    <mergeCell ref="AB1:AC1"/>
  </mergeCells>
  <pageMargins left="0.75" right="0.75" top="1" bottom="1" header="0.51180555555555551" footer="0.5"/>
  <pageSetup firstPageNumber="0" orientation="portrait" horizontalDpi="300" verticalDpi="300"/>
  <headerFooter alignWithMargins="0">
    <oddFooter>&amp;L&amp;F
&amp;A&amp;C&amp;P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6"/>
  <sheetViews>
    <sheetView workbookViewId="0">
      <selection activeCell="D17" sqref="D17"/>
    </sheetView>
  </sheetViews>
  <sheetFormatPr defaultRowHeight="12.75" x14ac:dyDescent="0.2"/>
  <cols>
    <col min="1" max="1" width="12.7109375" customWidth="1"/>
    <col min="2" max="2" width="65.5703125" style="14" customWidth="1"/>
    <col min="3" max="3" width="18.28515625" customWidth="1"/>
    <col min="4" max="4" width="14.5703125" style="1" customWidth="1"/>
  </cols>
  <sheetData>
    <row r="1" spans="1:4" ht="13.5" customHeight="1" x14ac:dyDescent="0.2">
      <c r="A1" s="190" t="s">
        <v>43</v>
      </c>
      <c r="B1" s="190"/>
      <c r="C1" s="190"/>
      <c r="D1" s="19"/>
    </row>
    <row r="2" spans="1:4" x14ac:dyDescent="0.2">
      <c r="A2" s="20" t="s">
        <v>44</v>
      </c>
      <c r="B2" s="21" t="s">
        <v>45</v>
      </c>
      <c r="C2" s="22" t="s">
        <v>46</v>
      </c>
      <c r="D2" s="23" t="s">
        <v>47</v>
      </c>
    </row>
    <row r="3" spans="1:4" x14ac:dyDescent="0.2">
      <c r="A3" s="24" t="s">
        <v>48</v>
      </c>
      <c r="B3" s="25" t="s">
        <v>49</v>
      </c>
      <c r="C3" s="26">
        <v>16</v>
      </c>
      <c r="D3" s="27" t="s">
        <v>50</v>
      </c>
    </row>
    <row r="4" spans="1:4" x14ac:dyDescent="0.2">
      <c r="A4" s="28" t="s">
        <v>48</v>
      </c>
      <c r="B4" s="29" t="s">
        <v>49</v>
      </c>
      <c r="C4" s="30">
        <v>16</v>
      </c>
      <c r="D4" s="31" t="s">
        <v>50</v>
      </c>
    </row>
    <row r="5" spans="1:4" x14ac:dyDescent="0.2">
      <c r="A5" s="28" t="s">
        <v>48</v>
      </c>
      <c r="B5" s="29" t="s">
        <v>51</v>
      </c>
      <c r="C5" s="30">
        <v>17</v>
      </c>
      <c r="D5" s="31" t="s">
        <v>50</v>
      </c>
    </row>
    <row r="6" spans="1:4" x14ac:dyDescent="0.2">
      <c r="A6" s="32" t="s">
        <v>48</v>
      </c>
      <c r="B6" s="33" t="s">
        <v>52</v>
      </c>
      <c r="C6" s="34">
        <v>176</v>
      </c>
      <c r="D6" s="35" t="s">
        <v>50</v>
      </c>
    </row>
    <row r="7" spans="1:4" s="36" customFormat="1" x14ac:dyDescent="0.2">
      <c r="A7" s="32" t="s">
        <v>48</v>
      </c>
      <c r="B7" s="33" t="s">
        <v>53</v>
      </c>
      <c r="C7" s="34">
        <v>89</v>
      </c>
      <c r="D7" s="35" t="s">
        <v>50</v>
      </c>
    </row>
    <row r="8" spans="1:4" s="36" customFormat="1" x14ac:dyDescent="0.2">
      <c r="A8" s="32" t="s">
        <v>48</v>
      </c>
      <c r="B8" s="33" t="s">
        <v>54</v>
      </c>
      <c r="C8" s="37">
        <v>10.8</v>
      </c>
      <c r="D8" s="35" t="s">
        <v>55</v>
      </c>
    </row>
    <row r="9" spans="1:4" s="36" customFormat="1" x14ac:dyDescent="0.2">
      <c r="A9" s="32" t="s">
        <v>48</v>
      </c>
      <c r="B9" s="33" t="s">
        <v>56</v>
      </c>
      <c r="C9" s="37">
        <v>35</v>
      </c>
      <c r="D9" s="35" t="s">
        <v>50</v>
      </c>
    </row>
    <row r="10" spans="1:4" s="36" customFormat="1" x14ac:dyDescent="0.2">
      <c r="A10" s="32" t="s">
        <v>48</v>
      </c>
      <c r="B10" s="33" t="s">
        <v>57</v>
      </c>
      <c r="C10" s="37">
        <v>4</v>
      </c>
      <c r="D10" s="35" t="s">
        <v>55</v>
      </c>
    </row>
    <row r="11" spans="1:4" s="36" customFormat="1" x14ac:dyDescent="0.2">
      <c r="A11" s="32" t="s">
        <v>48</v>
      </c>
      <c r="B11" s="33" t="s">
        <v>58</v>
      </c>
      <c r="C11" s="37">
        <v>4.7</v>
      </c>
      <c r="D11" s="35" t="s">
        <v>50</v>
      </c>
    </row>
    <row r="12" spans="1:4" s="36" customFormat="1" x14ac:dyDescent="0.2">
      <c r="A12" s="32" t="s">
        <v>48</v>
      </c>
      <c r="B12" s="33" t="s">
        <v>59</v>
      </c>
      <c r="C12" s="37">
        <v>5.5</v>
      </c>
      <c r="D12" s="35" t="s">
        <v>55</v>
      </c>
    </row>
    <row r="13" spans="1:4" s="36" customFormat="1" x14ac:dyDescent="0.2">
      <c r="A13" s="32" t="s">
        <v>48</v>
      </c>
      <c r="B13" s="33" t="s">
        <v>60</v>
      </c>
      <c r="C13" s="37">
        <v>3</v>
      </c>
      <c r="D13" s="35" t="s">
        <v>55</v>
      </c>
    </row>
    <row r="14" spans="1:4" s="36" customFormat="1" x14ac:dyDescent="0.2">
      <c r="A14" s="32" t="s">
        <v>48</v>
      </c>
      <c r="B14" s="33" t="s">
        <v>61</v>
      </c>
      <c r="C14" s="37">
        <v>4.5</v>
      </c>
      <c r="D14" s="35" t="s">
        <v>55</v>
      </c>
    </row>
    <row r="15" spans="1:4" s="36" customFormat="1" x14ac:dyDescent="0.2">
      <c r="A15" s="32" t="s">
        <v>48</v>
      </c>
      <c r="B15" s="33" t="s">
        <v>62</v>
      </c>
      <c r="C15" s="34">
        <v>110</v>
      </c>
      <c r="D15" s="35"/>
    </row>
    <row r="16" spans="1:4" s="36" customFormat="1" x14ac:dyDescent="0.2">
      <c r="A16" s="32" t="s">
        <v>48</v>
      </c>
      <c r="B16" s="33" t="s">
        <v>63</v>
      </c>
      <c r="C16" s="34">
        <v>30</v>
      </c>
      <c r="D16" s="35"/>
    </row>
    <row r="17" spans="1:4" s="36" customFormat="1" x14ac:dyDescent="0.2">
      <c r="A17" s="32" t="s">
        <v>48</v>
      </c>
      <c r="B17" s="33" t="s">
        <v>64</v>
      </c>
      <c r="C17" s="34">
        <v>30</v>
      </c>
      <c r="D17" s="35"/>
    </row>
    <row r="18" spans="1:4" s="36" customFormat="1" x14ac:dyDescent="0.2">
      <c r="A18" s="32" t="s">
        <v>48</v>
      </c>
      <c r="B18" s="33" t="s">
        <v>65</v>
      </c>
      <c r="C18" s="34">
        <v>45</v>
      </c>
      <c r="D18" s="35"/>
    </row>
    <row r="19" spans="1:4" s="36" customFormat="1" x14ac:dyDescent="0.2">
      <c r="A19" s="32" t="s">
        <v>48</v>
      </c>
      <c r="B19" s="33" t="s">
        <v>66</v>
      </c>
      <c r="C19" s="34">
        <v>70</v>
      </c>
      <c r="D19" s="35"/>
    </row>
    <row r="20" spans="1:4" s="36" customFormat="1" x14ac:dyDescent="0.2">
      <c r="A20" s="32" t="s">
        <v>48</v>
      </c>
      <c r="B20" s="33" t="s">
        <v>67</v>
      </c>
      <c r="C20" s="34">
        <v>100</v>
      </c>
      <c r="D20" s="35"/>
    </row>
    <row r="21" spans="1:4" s="36" customFormat="1" x14ac:dyDescent="0.2">
      <c r="A21" s="32" t="s">
        <v>48</v>
      </c>
      <c r="B21" s="38" t="s">
        <v>68</v>
      </c>
      <c r="C21" s="34">
        <v>20</v>
      </c>
      <c r="D21" s="35"/>
    </row>
    <row r="22" spans="1:4" s="36" customFormat="1" x14ac:dyDescent="0.2">
      <c r="A22" s="32" t="s">
        <v>48</v>
      </c>
      <c r="B22" s="38" t="s">
        <v>69</v>
      </c>
      <c r="C22" s="34">
        <v>5</v>
      </c>
      <c r="D22" s="35"/>
    </row>
    <row r="23" spans="1:4" s="36" customFormat="1" x14ac:dyDescent="0.2">
      <c r="A23" s="32" t="s">
        <v>48</v>
      </c>
      <c r="B23" s="38" t="s">
        <v>70</v>
      </c>
      <c r="C23" s="34">
        <v>72</v>
      </c>
      <c r="D23" s="35"/>
    </row>
    <row r="24" spans="1:4" s="36" customFormat="1" x14ac:dyDescent="0.2">
      <c r="A24" s="32" t="s">
        <v>48</v>
      </c>
      <c r="B24" s="38" t="s">
        <v>71</v>
      </c>
      <c r="C24" s="34">
        <v>64</v>
      </c>
      <c r="D24" s="35"/>
    </row>
    <row r="25" spans="1:4" s="36" customFormat="1" x14ac:dyDescent="0.2">
      <c r="A25" s="32" t="s">
        <v>48</v>
      </c>
      <c r="B25" s="38" t="s">
        <v>72</v>
      </c>
      <c r="C25" s="34">
        <v>7</v>
      </c>
      <c r="D25" s="35"/>
    </row>
    <row r="26" spans="1:4" s="36" customFormat="1" x14ac:dyDescent="0.2">
      <c r="A26" s="32" t="s">
        <v>48</v>
      </c>
      <c r="B26" s="38" t="s">
        <v>73</v>
      </c>
      <c r="C26" s="34">
        <v>75</v>
      </c>
      <c r="D26" s="35"/>
    </row>
    <row r="27" spans="1:4" s="36" customFormat="1" x14ac:dyDescent="0.2">
      <c r="A27" s="32" t="s">
        <v>74</v>
      </c>
      <c r="B27" s="38" t="s">
        <v>75</v>
      </c>
      <c r="C27" s="34">
        <v>156</v>
      </c>
      <c r="D27" s="35" t="s">
        <v>50</v>
      </c>
    </row>
    <row r="28" spans="1:4" s="36" customFormat="1" x14ac:dyDescent="0.2">
      <c r="A28" s="32" t="s">
        <v>76</v>
      </c>
      <c r="B28" s="33" t="s">
        <v>77</v>
      </c>
      <c r="C28" s="34">
        <v>40</v>
      </c>
      <c r="D28" s="35"/>
    </row>
    <row r="29" spans="1:4" s="36" customFormat="1" x14ac:dyDescent="0.2">
      <c r="A29" s="32" t="s">
        <v>76</v>
      </c>
      <c r="B29" s="33" t="s">
        <v>78</v>
      </c>
      <c r="C29" s="34">
        <v>43</v>
      </c>
      <c r="D29" s="35"/>
    </row>
    <row r="30" spans="1:4" s="36" customFormat="1" x14ac:dyDescent="0.2">
      <c r="A30" s="32" t="s">
        <v>79</v>
      </c>
      <c r="B30" s="33" t="s">
        <v>80</v>
      </c>
      <c r="C30" s="34">
        <v>30</v>
      </c>
      <c r="D30" s="35"/>
    </row>
    <row r="31" spans="1:4" s="36" customFormat="1" x14ac:dyDescent="0.2">
      <c r="A31" s="32" t="s">
        <v>81</v>
      </c>
      <c r="B31" s="33" t="s">
        <v>82</v>
      </c>
      <c r="C31" s="34">
        <v>175</v>
      </c>
      <c r="D31" s="35"/>
    </row>
    <row r="32" spans="1:4" s="36" customFormat="1" x14ac:dyDescent="0.2">
      <c r="A32" s="32" t="s">
        <v>83</v>
      </c>
      <c r="B32" s="33" t="s">
        <v>84</v>
      </c>
      <c r="C32" s="34">
        <v>80</v>
      </c>
      <c r="D32" s="35"/>
    </row>
    <row r="33" spans="1:4" s="36" customFormat="1" x14ac:dyDescent="0.2">
      <c r="A33" s="32" t="s">
        <v>85</v>
      </c>
      <c r="B33" s="33" t="s">
        <v>86</v>
      </c>
      <c r="C33" s="34">
        <v>11</v>
      </c>
      <c r="D33" s="35"/>
    </row>
    <row r="34" spans="1:4" s="36" customFormat="1" x14ac:dyDescent="0.2">
      <c r="A34" s="32" t="s">
        <v>87</v>
      </c>
      <c r="B34" s="33" t="s">
        <v>88</v>
      </c>
      <c r="C34" s="34">
        <v>159</v>
      </c>
      <c r="D34" s="35"/>
    </row>
    <row r="35" spans="1:4" s="36" customFormat="1" x14ac:dyDescent="0.2">
      <c r="A35" s="32" t="s">
        <v>89</v>
      </c>
      <c r="B35" s="33" t="s">
        <v>90</v>
      </c>
      <c r="C35" s="34">
        <v>15</v>
      </c>
      <c r="D35" s="35"/>
    </row>
    <row r="36" spans="1:4" s="36" customFormat="1" x14ac:dyDescent="0.2">
      <c r="A36" s="32" t="s">
        <v>91</v>
      </c>
      <c r="B36" s="33" t="s">
        <v>92</v>
      </c>
      <c r="C36" s="34">
        <v>7</v>
      </c>
      <c r="D36" s="35"/>
    </row>
    <row r="37" spans="1:4" s="36" customFormat="1" x14ac:dyDescent="0.2">
      <c r="A37" s="32" t="s">
        <v>91</v>
      </c>
      <c r="B37" s="33" t="s">
        <v>93</v>
      </c>
      <c r="C37" s="34">
        <v>40</v>
      </c>
      <c r="D37" s="35"/>
    </row>
    <row r="38" spans="1:4" s="36" customFormat="1" x14ac:dyDescent="0.2">
      <c r="A38" s="32" t="s">
        <v>91</v>
      </c>
      <c r="B38" s="33" t="s">
        <v>94</v>
      </c>
      <c r="C38" s="34">
        <v>15</v>
      </c>
      <c r="D38" s="35"/>
    </row>
    <row r="39" spans="1:4" s="36" customFormat="1" x14ac:dyDescent="0.2">
      <c r="A39" s="32" t="s">
        <v>91</v>
      </c>
      <c r="B39" s="33" t="s">
        <v>95</v>
      </c>
      <c r="C39" s="34">
        <v>6</v>
      </c>
      <c r="D39" s="35"/>
    </row>
    <row r="40" spans="1:4" s="36" customFormat="1" x14ac:dyDescent="0.2">
      <c r="A40" s="32" t="s">
        <v>96</v>
      </c>
      <c r="B40" s="33" t="s">
        <v>97</v>
      </c>
      <c r="C40" s="34">
        <v>360</v>
      </c>
      <c r="D40" s="35"/>
    </row>
    <row r="41" spans="1:4" s="36" customFormat="1" x14ac:dyDescent="0.2">
      <c r="A41" s="32" t="s">
        <v>96</v>
      </c>
      <c r="B41" s="33" t="s">
        <v>98</v>
      </c>
      <c r="C41" s="34">
        <v>720</v>
      </c>
      <c r="D41" s="35"/>
    </row>
    <row r="42" spans="1:4" s="36" customFormat="1" x14ac:dyDescent="0.2">
      <c r="A42" s="32" t="s">
        <v>96</v>
      </c>
      <c r="B42" s="33" t="s">
        <v>99</v>
      </c>
      <c r="C42" s="34">
        <v>360</v>
      </c>
      <c r="D42" s="35"/>
    </row>
    <row r="43" spans="1:4" s="36" customFormat="1" x14ac:dyDescent="0.2">
      <c r="A43" s="32" t="s">
        <v>100</v>
      </c>
      <c r="B43" s="33" t="s">
        <v>88</v>
      </c>
      <c r="C43" s="34">
        <v>240</v>
      </c>
      <c r="D43" s="35"/>
    </row>
    <row r="44" spans="1:4" s="36" customFormat="1" x14ac:dyDescent="0.2">
      <c r="A44" s="32" t="s">
        <v>101</v>
      </c>
      <c r="B44" s="33" t="s">
        <v>102</v>
      </c>
      <c r="C44" s="34">
        <v>11</v>
      </c>
      <c r="D44" s="35" t="s">
        <v>50</v>
      </c>
    </row>
    <row r="45" spans="1:4" s="36" customFormat="1" x14ac:dyDescent="0.2">
      <c r="A45" s="32" t="s">
        <v>103</v>
      </c>
      <c r="B45" s="33" t="s">
        <v>104</v>
      </c>
      <c r="C45" s="34">
        <v>1</v>
      </c>
      <c r="D45" s="35"/>
    </row>
    <row r="46" spans="1:4" s="36" customFormat="1" x14ac:dyDescent="0.2">
      <c r="A46" s="32" t="s">
        <v>105</v>
      </c>
      <c r="B46" s="33" t="s">
        <v>106</v>
      </c>
      <c r="C46" s="37">
        <v>3.5</v>
      </c>
      <c r="D46" s="35" t="s">
        <v>50</v>
      </c>
    </row>
    <row r="47" spans="1:4" s="36" customFormat="1" x14ac:dyDescent="0.2">
      <c r="A47" s="32" t="s">
        <v>105</v>
      </c>
      <c r="B47" s="33" t="s">
        <v>107</v>
      </c>
      <c r="C47" s="37">
        <v>7.5</v>
      </c>
      <c r="D47" s="35" t="s">
        <v>50</v>
      </c>
    </row>
    <row r="48" spans="1:4" s="36" customFormat="1" x14ac:dyDescent="0.2">
      <c r="A48" s="32" t="s">
        <v>105</v>
      </c>
      <c r="B48" s="33" t="s">
        <v>108</v>
      </c>
      <c r="C48" s="37">
        <v>14.2</v>
      </c>
      <c r="D48" s="35" t="s">
        <v>50</v>
      </c>
    </row>
    <row r="49" spans="1:4" s="36" customFormat="1" x14ac:dyDescent="0.2">
      <c r="A49" s="32" t="s">
        <v>105</v>
      </c>
      <c r="B49" s="33" t="s">
        <v>109</v>
      </c>
      <c r="C49" s="37">
        <v>20</v>
      </c>
      <c r="D49" s="35" t="s">
        <v>50</v>
      </c>
    </row>
    <row r="50" spans="1:4" s="36" customFormat="1" x14ac:dyDescent="0.2">
      <c r="A50" s="32" t="s">
        <v>105</v>
      </c>
      <c r="B50" s="33" t="s">
        <v>110</v>
      </c>
      <c r="C50" s="37">
        <v>21</v>
      </c>
      <c r="D50" s="35" t="s">
        <v>50</v>
      </c>
    </row>
    <row r="51" spans="1:4" s="36" customFormat="1" x14ac:dyDescent="0.2">
      <c r="A51" s="32" t="s">
        <v>105</v>
      </c>
      <c r="B51" s="33" t="s">
        <v>111</v>
      </c>
      <c r="C51" s="37">
        <v>39</v>
      </c>
      <c r="D51" s="35" t="s">
        <v>50</v>
      </c>
    </row>
    <row r="52" spans="1:4" s="36" customFormat="1" x14ac:dyDescent="0.2">
      <c r="A52" s="32" t="s">
        <v>105</v>
      </c>
      <c r="B52" s="33" t="s">
        <v>112</v>
      </c>
      <c r="C52" s="34">
        <v>2.5</v>
      </c>
      <c r="D52" s="35" t="s">
        <v>50</v>
      </c>
    </row>
    <row r="53" spans="1:4" s="36" customFormat="1" x14ac:dyDescent="0.2">
      <c r="A53" s="32" t="s">
        <v>105</v>
      </c>
      <c r="B53" s="33" t="s">
        <v>113</v>
      </c>
      <c r="C53" s="37">
        <v>35</v>
      </c>
      <c r="D53" s="35" t="s">
        <v>50</v>
      </c>
    </row>
    <row r="54" spans="1:4" s="36" customFormat="1" x14ac:dyDescent="0.2">
      <c r="A54" s="32" t="s">
        <v>114</v>
      </c>
      <c r="B54" s="33" t="s">
        <v>115</v>
      </c>
      <c r="C54" s="37">
        <v>1.2</v>
      </c>
      <c r="D54" s="35" t="s">
        <v>50</v>
      </c>
    </row>
    <row r="55" spans="1:4" s="36" customFormat="1" x14ac:dyDescent="0.2">
      <c r="A55" s="32" t="s">
        <v>116</v>
      </c>
      <c r="B55" s="33" t="s">
        <v>117</v>
      </c>
      <c r="C55" s="34">
        <v>0.5</v>
      </c>
      <c r="D55" s="35"/>
    </row>
    <row r="56" spans="1:4" s="36" customFormat="1" x14ac:dyDescent="0.2">
      <c r="A56" s="32" t="s">
        <v>116</v>
      </c>
      <c r="B56" s="33" t="s">
        <v>118</v>
      </c>
      <c r="C56" s="34">
        <v>0.5</v>
      </c>
      <c r="D56" s="35"/>
    </row>
    <row r="57" spans="1:4" s="36" customFormat="1" x14ac:dyDescent="0.2">
      <c r="A57" s="32" t="s">
        <v>119</v>
      </c>
      <c r="B57" s="33" t="s">
        <v>120</v>
      </c>
      <c r="C57" s="34">
        <v>3</v>
      </c>
      <c r="D57" s="35" t="s">
        <v>50</v>
      </c>
    </row>
    <row r="58" spans="1:4" s="36" customFormat="1" x14ac:dyDescent="0.2">
      <c r="A58" s="32" t="s">
        <v>121</v>
      </c>
      <c r="B58" s="33" t="s">
        <v>122</v>
      </c>
      <c r="C58" s="34">
        <v>0.5</v>
      </c>
      <c r="D58" s="35" t="s">
        <v>55</v>
      </c>
    </row>
    <row r="59" spans="1:4" s="36" customFormat="1" x14ac:dyDescent="0.2">
      <c r="A59" s="32"/>
      <c r="B59" s="33" t="s">
        <v>123</v>
      </c>
      <c r="C59" s="34">
        <v>0.5</v>
      </c>
      <c r="D59" s="35" t="s">
        <v>55</v>
      </c>
    </row>
    <row r="60" spans="1:4" s="36" customFormat="1" x14ac:dyDescent="0.2">
      <c r="A60" s="32" t="s">
        <v>76</v>
      </c>
      <c r="B60" s="33" t="s">
        <v>124</v>
      </c>
      <c r="C60" s="34">
        <v>40</v>
      </c>
      <c r="D60" s="35" t="s">
        <v>50</v>
      </c>
    </row>
    <row r="61" spans="1:4" s="36" customFormat="1" x14ac:dyDescent="0.2">
      <c r="A61" s="39"/>
      <c r="B61" s="40" t="s">
        <v>125</v>
      </c>
      <c r="C61" s="41">
        <v>45</v>
      </c>
      <c r="D61" s="42" t="s">
        <v>55</v>
      </c>
    </row>
    <row r="62" spans="1:4" s="36" customFormat="1" x14ac:dyDescent="0.2">
      <c r="A62" s="43" t="s">
        <v>119</v>
      </c>
      <c r="B62" s="44" t="s">
        <v>126</v>
      </c>
      <c r="C62" s="45">
        <v>3</v>
      </c>
      <c r="D62" s="46" t="s">
        <v>50</v>
      </c>
    </row>
    <row r="63" spans="1:4" s="49" customFormat="1" x14ac:dyDescent="0.2">
      <c r="A63" s="47" t="s">
        <v>105</v>
      </c>
      <c r="B63" s="38" t="s">
        <v>127</v>
      </c>
      <c r="C63" s="48">
        <v>12</v>
      </c>
      <c r="D63" s="35" t="s">
        <v>55</v>
      </c>
    </row>
    <row r="64" spans="1:4" s="49" customFormat="1" x14ac:dyDescent="0.2">
      <c r="A64" s="47" t="s">
        <v>105</v>
      </c>
      <c r="B64" s="38" t="s">
        <v>128</v>
      </c>
      <c r="C64" s="48">
        <v>0.06</v>
      </c>
      <c r="D64" s="35" t="s">
        <v>55</v>
      </c>
    </row>
    <row r="65" spans="1:4" s="49" customFormat="1" x14ac:dyDescent="0.2">
      <c r="A65" s="47" t="s">
        <v>105</v>
      </c>
      <c r="B65" s="38" t="s">
        <v>129</v>
      </c>
      <c r="C65" s="48">
        <v>0.06</v>
      </c>
      <c r="D65" s="35" t="s">
        <v>50</v>
      </c>
    </row>
    <row r="66" spans="1:4" s="49" customFormat="1" x14ac:dyDescent="0.2">
      <c r="A66" s="47" t="s">
        <v>105</v>
      </c>
      <c r="B66" s="50" t="s">
        <v>130</v>
      </c>
      <c r="C66" s="48">
        <v>0.72</v>
      </c>
      <c r="D66" s="35" t="s">
        <v>50</v>
      </c>
    </row>
    <row r="67" spans="1:4" s="49" customFormat="1" x14ac:dyDescent="0.2">
      <c r="A67" s="47" t="s">
        <v>105</v>
      </c>
      <c r="B67" s="50" t="s">
        <v>131</v>
      </c>
      <c r="C67" s="48">
        <v>0.24</v>
      </c>
      <c r="D67" s="35" t="s">
        <v>55</v>
      </c>
    </row>
    <row r="68" spans="1:4" s="49" customFormat="1" x14ac:dyDescent="0.2">
      <c r="A68" s="47" t="s">
        <v>105</v>
      </c>
      <c r="B68" s="50" t="s">
        <v>132</v>
      </c>
      <c r="C68" s="48">
        <v>2.16</v>
      </c>
      <c r="D68" s="35" t="s">
        <v>50</v>
      </c>
    </row>
    <row r="69" spans="1:4" s="49" customFormat="1" x14ac:dyDescent="0.2">
      <c r="A69" s="47" t="s">
        <v>105</v>
      </c>
      <c r="B69" s="50" t="s">
        <v>133</v>
      </c>
      <c r="C69" s="48">
        <v>1.2</v>
      </c>
      <c r="D69" s="35" t="s">
        <v>134</v>
      </c>
    </row>
    <row r="70" spans="1:4" s="49" customFormat="1" x14ac:dyDescent="0.2">
      <c r="A70" s="47" t="s">
        <v>105</v>
      </c>
      <c r="B70" s="50" t="s">
        <v>135</v>
      </c>
      <c r="C70" s="48">
        <v>0.48</v>
      </c>
      <c r="D70" s="35" t="s">
        <v>55</v>
      </c>
    </row>
    <row r="71" spans="1:4" s="49" customFormat="1" x14ac:dyDescent="0.2">
      <c r="A71" s="47" t="s">
        <v>105</v>
      </c>
      <c r="B71" s="50" t="s">
        <v>136</v>
      </c>
      <c r="C71" s="48">
        <v>0.72</v>
      </c>
      <c r="D71" s="35" t="s">
        <v>55</v>
      </c>
    </row>
    <row r="72" spans="1:4" s="49" customFormat="1" x14ac:dyDescent="0.2">
      <c r="A72" s="47" t="s">
        <v>105</v>
      </c>
      <c r="B72" s="50" t="s">
        <v>137</v>
      </c>
      <c r="C72" s="48">
        <v>1.92</v>
      </c>
      <c r="D72" s="35" t="s">
        <v>55</v>
      </c>
    </row>
    <row r="73" spans="1:4" s="49" customFormat="1" x14ac:dyDescent="0.2">
      <c r="A73" s="47" t="s">
        <v>105</v>
      </c>
      <c r="B73" s="50" t="s">
        <v>138</v>
      </c>
      <c r="C73" s="48">
        <v>0.72</v>
      </c>
      <c r="D73" s="35" t="s">
        <v>55</v>
      </c>
    </row>
    <row r="74" spans="1:4" s="49" customFormat="1" x14ac:dyDescent="0.2">
      <c r="A74" s="47" t="s">
        <v>105</v>
      </c>
      <c r="B74" s="50" t="s">
        <v>139</v>
      </c>
      <c r="C74" s="48">
        <v>0.72</v>
      </c>
      <c r="D74" s="35" t="s">
        <v>55</v>
      </c>
    </row>
    <row r="75" spans="1:4" s="49" customFormat="1" x14ac:dyDescent="0.2">
      <c r="A75" s="47" t="s">
        <v>105</v>
      </c>
      <c r="B75" s="50" t="s">
        <v>140</v>
      </c>
      <c r="C75" s="48">
        <v>3.6</v>
      </c>
      <c r="D75" s="35" t="s">
        <v>55</v>
      </c>
    </row>
    <row r="76" spans="1:4" s="49" customFormat="1" x14ac:dyDescent="0.2">
      <c r="A76" s="47" t="s">
        <v>105</v>
      </c>
      <c r="B76" s="50" t="s">
        <v>141</v>
      </c>
      <c r="C76" s="48">
        <v>756</v>
      </c>
      <c r="D76" s="35" t="s">
        <v>142</v>
      </c>
    </row>
  </sheetData>
  <sheetProtection sheet="1"/>
  <mergeCells count="1">
    <mergeCell ref="A1:C1"/>
  </mergeCells>
  <printOptions horizontalCentered="1" verticalCentered="1"/>
  <pageMargins left="0" right="0" top="0.5" bottom="0.5" header="0.51180555555555551" footer="0.25"/>
  <pageSetup firstPageNumber="0" orientation="portrait" horizontalDpi="300" verticalDpi="300"/>
  <headerFooter alignWithMargins="0">
    <oddFooter>&amp;L&amp;A
&amp;F&amp;C&amp;P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activeCell="B22" sqref="B22"/>
    </sheetView>
  </sheetViews>
  <sheetFormatPr defaultRowHeight="12.75" x14ac:dyDescent="0.2"/>
  <cols>
    <col min="1" max="1" width="33.140625" customWidth="1"/>
    <col min="2" max="3" width="9.140625" style="1" customWidth="1"/>
    <col min="9" max="9" width="21.7109375" customWidth="1"/>
  </cols>
  <sheetData>
    <row r="1" spans="1:9" ht="12.75" customHeight="1" x14ac:dyDescent="0.2">
      <c r="A1" s="191" t="s">
        <v>406</v>
      </c>
      <c r="B1" s="191"/>
      <c r="C1" s="191"/>
      <c r="D1" s="191"/>
      <c r="E1" s="191"/>
      <c r="F1" s="191"/>
      <c r="G1" s="191"/>
    </row>
    <row r="2" spans="1:9" ht="90.75" customHeight="1" x14ac:dyDescent="0.2">
      <c r="A2" s="192" t="s">
        <v>143</v>
      </c>
      <c r="B2" s="192"/>
      <c r="C2" s="192"/>
      <c r="D2" s="192"/>
      <c r="E2" s="192"/>
      <c r="F2" s="192"/>
      <c r="G2" s="192"/>
    </row>
    <row r="4" spans="1:9" x14ac:dyDescent="0.2">
      <c r="A4" s="51" t="s">
        <v>144</v>
      </c>
      <c r="B4" s="52">
        <f>B6</f>
        <v>200</v>
      </c>
      <c r="C4" s="53"/>
      <c r="D4" s="54"/>
      <c r="E4" s="54"/>
      <c r="F4" s="54"/>
      <c r="G4" s="54"/>
    </row>
    <row r="5" spans="1:9" x14ac:dyDescent="0.2">
      <c r="A5" s="55" t="s">
        <v>145</v>
      </c>
      <c r="B5" s="56">
        <f>IF(B14,IF((LOOKUP(1.25*B7,'NEC Rules'!$J$2:$K$66))&lt;B6,LOOKUP(1.25*B7,'NEC Rules'!$J$2:$K$66),B6),"")</f>
        <v>150</v>
      </c>
      <c r="D5" s="193" t="s">
        <v>146</v>
      </c>
      <c r="E5" s="193"/>
      <c r="F5" s="193"/>
      <c r="G5" s="193"/>
      <c r="H5" s="193"/>
    </row>
    <row r="6" spans="1:9" x14ac:dyDescent="0.2">
      <c r="A6" s="55" t="s">
        <v>147</v>
      </c>
      <c r="B6" s="56">
        <f>IF($B$14,IF((LOOKUP(1.15*B8,'NEC Rules'!$V$2:$W$10))&lt;B7,(LOOKUP(B7,'NEC Rules'!$V$2:$W$10)),(LOOKUP(1.15*B8,'NEC Rules'!$V$2:$W$10))),"")</f>
        <v>200</v>
      </c>
      <c r="D6" s="193" t="s">
        <v>148</v>
      </c>
      <c r="E6" s="193"/>
      <c r="F6" s="193"/>
      <c r="G6" s="57" t="s">
        <v>149</v>
      </c>
      <c r="H6" s="58" t="s">
        <v>150</v>
      </c>
    </row>
    <row r="7" spans="1:9" x14ac:dyDescent="0.2">
      <c r="A7" s="55" t="s">
        <v>151</v>
      </c>
      <c r="B7" s="59">
        <f>MAX(F7:H7)</f>
        <v>110</v>
      </c>
      <c r="D7" s="60">
        <f>IF($B$14,((LOOKUP($B$14,'NEC Rules'!$A$2:$E$28))+SUM($C$15:$C$40)+(1*$B$10)+($B$12/480)),"")</f>
        <v>110.81666666666668</v>
      </c>
      <c r="E7" s="60">
        <f>IF($B$14,LOOKUP(((LOOKUP($B$14,'NEC Rules'!$A$2:$E$28))+SUM($C$15:$C$40)+(1*$B$10)+($B$12/480)),'NEC Rules'!$J$2:$K$66),"")</f>
        <v>125</v>
      </c>
      <c r="F7" s="60">
        <f>IF($B$14,LOOKUP(((LOOKUP($B$14,'NEC Rules'!$A$2:$E$28))+SUM($C$15:$C$40)+(1*$B$10)+($B$12/480)),'NEC Rules'!$AB$2:$AC$66),"")</f>
        <v>110</v>
      </c>
      <c r="G7" s="61">
        <f>IF($B$14,LOOKUP(((1.25*$C$14)+SUM($C$15:$C$40)+(1.25*$B$10)+($B$12/480)),'NEC Rules'!$J$2:$K$66),"")</f>
        <v>100</v>
      </c>
      <c r="H7" s="62">
        <f>IF($B$14,LOOKUP(((1.15*$B$8)),'NEC Rules'!$J$2:$K$66),"")</f>
        <v>110</v>
      </c>
    </row>
    <row r="8" spans="1:9" x14ac:dyDescent="0.2">
      <c r="A8" s="55" t="s">
        <v>152</v>
      </c>
      <c r="B8" s="63">
        <f>SUM(C14:C27)+B10+((B11+B12)/480)</f>
        <v>87.837499999999991</v>
      </c>
      <c r="D8" s="64" t="s">
        <v>153</v>
      </c>
      <c r="E8" s="64" t="s">
        <v>154</v>
      </c>
      <c r="F8" s="64" t="s">
        <v>155</v>
      </c>
      <c r="G8" s="54"/>
      <c r="H8" s="54"/>
    </row>
    <row r="9" spans="1:9" x14ac:dyDescent="0.2">
      <c r="A9" s="65"/>
      <c r="B9" s="66"/>
      <c r="C9" s="53"/>
      <c r="G9" s="54"/>
    </row>
    <row r="10" spans="1:9" x14ac:dyDescent="0.2">
      <c r="A10" s="67" t="s">
        <v>156</v>
      </c>
      <c r="B10" s="68"/>
      <c r="C10" s="53"/>
      <c r="D10" s="54"/>
      <c r="E10" s="54"/>
      <c r="G10" s="54"/>
    </row>
    <row r="11" spans="1:9" x14ac:dyDescent="0.2">
      <c r="A11" s="69" t="s">
        <v>407</v>
      </c>
      <c r="B11" s="70">
        <v>10</v>
      </c>
      <c r="C11" s="53"/>
      <c r="D11" s="54"/>
      <c r="E11" s="54"/>
      <c r="G11" s="54"/>
    </row>
    <row r="12" spans="1:9" x14ac:dyDescent="0.2">
      <c r="A12" s="71" t="s">
        <v>157</v>
      </c>
      <c r="B12" s="72">
        <v>5000</v>
      </c>
      <c r="C12" s="53"/>
      <c r="D12" s="54"/>
      <c r="E12" s="54"/>
      <c r="F12" s="54"/>
      <c r="G12" s="54"/>
    </row>
    <row r="13" spans="1:9" ht="13.5" thickBot="1" x14ac:dyDescent="0.25">
      <c r="A13" s="73" t="s">
        <v>158</v>
      </c>
      <c r="B13" s="74" t="s">
        <v>159</v>
      </c>
      <c r="C13" s="74" t="s">
        <v>160</v>
      </c>
      <c r="D13" s="74" t="s">
        <v>161</v>
      </c>
      <c r="E13" s="74" t="s">
        <v>162</v>
      </c>
      <c r="F13" s="74" t="s">
        <v>163</v>
      </c>
      <c r="G13" s="75" t="s">
        <v>164</v>
      </c>
    </row>
    <row r="14" spans="1:9" x14ac:dyDescent="0.2">
      <c r="A14" s="184" t="s">
        <v>404</v>
      </c>
      <c r="B14" s="183">
        <v>20</v>
      </c>
      <c r="C14" s="76">
        <f>IF(B14,LOOKUP(B14,'NEC Rules'!$A$2:$B$28),"")</f>
        <v>27</v>
      </c>
      <c r="D14" s="76">
        <f>IF(B14,LOOKUP(B14,'NEC Rules'!$A$2:$C$28),"")</f>
        <v>45</v>
      </c>
      <c r="E14" s="77">
        <f>IF(B14,LOOKUP(B14,'NEC Rules'!$A$2:$D$28),"")</f>
        <v>2</v>
      </c>
      <c r="F14" s="77">
        <f>IF(B14,LOOKUP(B14,'NEC Rules'!$A$2:$F$28),"")</f>
        <v>10</v>
      </c>
      <c r="G14" s="52">
        <f>IF(B14,LOOKUP(B14,'NEC Rules'!$A$2:$G$28),"")</f>
        <v>10</v>
      </c>
      <c r="I14" t="str">
        <f>IF(B14,LOOKUP(B14,Equip!$A$2:$B$8),"")</f>
        <v>3RA1135-4BB33-1AK6</v>
      </c>
    </row>
    <row r="15" spans="1:9" x14ac:dyDescent="0.2">
      <c r="A15" s="186" t="s">
        <v>405</v>
      </c>
      <c r="B15" s="79">
        <v>20</v>
      </c>
      <c r="C15" s="80">
        <f>IF(B15,LOOKUP(B15,'NEC Rules'!$A$2:$B$28),"")</f>
        <v>27</v>
      </c>
      <c r="D15" s="80">
        <f>IF(B15,LOOKUP(B15,'NEC Rules'!$A$2:$C$28),"")</f>
        <v>45</v>
      </c>
      <c r="E15" s="81">
        <f>IF(B15,LOOKUP(B15,'NEC Rules'!$A$2:$D$28),"")</f>
        <v>2</v>
      </c>
      <c r="F15" s="81">
        <f>IF(B15,LOOKUP(B15,'NEC Rules'!$A$2:$F$28),"")</f>
        <v>10</v>
      </c>
      <c r="G15" s="82">
        <f>IF(B15,LOOKUP(B15,'NEC Rules'!$A$2:$G$28),"")</f>
        <v>10</v>
      </c>
      <c r="I15" t="str">
        <f>IF(B15,LOOKUP(B15,Equip!$A$2:$B$8),"")</f>
        <v>3RA1135-4BB33-1AK6</v>
      </c>
    </row>
    <row r="16" spans="1:9" x14ac:dyDescent="0.2">
      <c r="A16" s="185" t="s">
        <v>402</v>
      </c>
      <c r="B16" s="79">
        <v>3</v>
      </c>
      <c r="C16" s="80">
        <f>IF(B16,LOOKUP(B16,'NEC Rules'!$A$2:$B$28),"")</f>
        <v>4.8</v>
      </c>
      <c r="D16" s="80">
        <f>IF(B16,LOOKUP(B16,'NEC Rules'!$A$2:$C$28),"")</f>
        <v>7.5</v>
      </c>
      <c r="E16" s="81">
        <f>IF(B16,LOOKUP(B16,'NEC Rules'!$A$2:$D$28),"")</f>
        <v>1</v>
      </c>
      <c r="F16" s="81">
        <f>IF(B16,LOOKUP(B16,'NEC Rules'!$A$2:$F$28),"")</f>
        <v>12</v>
      </c>
      <c r="G16" s="82">
        <f>IF(B16,LOOKUP(B16,'NEC Rules'!$A$2:$G$28),"")</f>
        <v>14</v>
      </c>
      <c r="I16" t="str">
        <f>IF(B16,LOOKUP(B16,Equip!$A$2:$B$8),"")</f>
        <v>3RA1125-1EA23-1AK6</v>
      </c>
    </row>
    <row r="17" spans="1:9" x14ac:dyDescent="0.2">
      <c r="A17" s="78" t="s">
        <v>403</v>
      </c>
      <c r="B17" s="79">
        <v>7.5</v>
      </c>
      <c r="C17" s="80">
        <f>IF(B17,LOOKUP(B17,'NEC Rules'!$A$2:$B$28),"")</f>
        <v>11</v>
      </c>
      <c r="D17" s="80">
        <f>IF(B17,LOOKUP(B17,'NEC Rules'!$A$2:$C$28),"")</f>
        <v>17.5</v>
      </c>
      <c r="E17" s="81">
        <f>IF(B17,LOOKUP(B17,'NEC Rules'!$A$2:$D$28),"")</f>
        <v>1</v>
      </c>
      <c r="F17" s="81">
        <f>IF(B17,LOOKUP(B17,'NEC Rules'!$A$2:$F$28),"")</f>
        <v>12</v>
      </c>
      <c r="G17" s="82">
        <f>IF(B17,LOOKUP(B17,'NEC Rules'!$A$2:$G$28),"")</f>
        <v>14</v>
      </c>
      <c r="I17" t="str">
        <f>IF(B17,LOOKUP(B17,Equip!$A$2:$B$8),"")</f>
        <v>3RA1125-1JA24-1AK6</v>
      </c>
    </row>
    <row r="18" spans="1:9" x14ac:dyDescent="0.2">
      <c r="A18" s="78" t="s">
        <v>408</v>
      </c>
      <c r="B18" s="79"/>
      <c r="C18" s="80" t="str">
        <f>IF(B18,LOOKUP(B18,'NEC Rules'!$A$2:$B$28),"")</f>
        <v/>
      </c>
      <c r="D18" s="80" t="str">
        <f>IF(B18,LOOKUP(B18,'NEC Rules'!$A$2:$C$28),"")</f>
        <v/>
      </c>
      <c r="E18" s="81" t="str">
        <f>IF(B18,LOOKUP(B18,'NEC Rules'!$A$2:$D$28),"")</f>
        <v/>
      </c>
      <c r="F18" s="81" t="str">
        <f>IF(B18,LOOKUP(B18,'NEC Rules'!$A$2:$F$28),"")</f>
        <v/>
      </c>
      <c r="G18" s="82" t="str">
        <f>IF(B18,LOOKUP(B18,'NEC Rules'!$A$2:$G$28),"")</f>
        <v/>
      </c>
      <c r="I18" t="str">
        <f>IF(B18,LOOKUP(B18,Equip!$A$2:$B$8),"")</f>
        <v/>
      </c>
    </row>
    <row r="19" spans="1:9" x14ac:dyDescent="0.2">
      <c r="A19" s="78" t="s">
        <v>409</v>
      </c>
      <c r="B19" s="79">
        <v>5</v>
      </c>
      <c r="C19" s="80">
        <f>IF(B19,LOOKUP(B19,'NEC Rules'!$A$2:$B$28),"")</f>
        <v>7.6</v>
      </c>
      <c r="D19" s="80">
        <f>IF(B19,LOOKUP(B19,'NEC Rules'!$A$2:$C$28),"")</f>
        <v>12</v>
      </c>
      <c r="E19" s="81">
        <f>IF(B19,LOOKUP(B19,'NEC Rules'!$A$2:$D$28),"")</f>
        <v>1</v>
      </c>
      <c r="F19" s="81">
        <f>IF(B19,LOOKUP(B19,'NEC Rules'!$A$2:$F$28),"")</f>
        <v>12</v>
      </c>
      <c r="G19" s="82">
        <f>IF(B19,LOOKUP(B19,'NEC Rules'!$A$2:$G$28),"")</f>
        <v>14</v>
      </c>
      <c r="I19" t="str">
        <f>IF(B19,LOOKUP(B19,Equip!$A$2:$B$8),"")</f>
        <v>3RA1125-1EA23-1AK6</v>
      </c>
    </row>
    <row r="20" spans="1:9" x14ac:dyDescent="0.2">
      <c r="A20" s="78"/>
      <c r="B20" s="79"/>
      <c r="C20" s="80" t="str">
        <f>IF(B20,LOOKUP(B20,'NEC Rules'!$A$2:$B$28),"")</f>
        <v/>
      </c>
      <c r="D20" s="80" t="str">
        <f>IF(B20,LOOKUP(B20,'NEC Rules'!$A$2:$C$28),"")</f>
        <v/>
      </c>
      <c r="E20" s="81" t="str">
        <f>IF(B20,LOOKUP(B20,'NEC Rules'!$A$2:$D$28),"")</f>
        <v/>
      </c>
      <c r="F20" s="81" t="str">
        <f>IF(B20,LOOKUP(B20,'NEC Rules'!$A$2:$F$28),"")</f>
        <v/>
      </c>
      <c r="G20" s="82" t="str">
        <f>IF(B20,LOOKUP(B20,'NEC Rules'!$A$2:$G$28),"")</f>
        <v/>
      </c>
      <c r="I20" t="str">
        <f>IF(B20,LOOKUP(B20,Equip!$A$2:$B$8),"")</f>
        <v/>
      </c>
    </row>
    <row r="21" spans="1:9" x14ac:dyDescent="0.2">
      <c r="A21" s="78"/>
      <c r="B21" s="79"/>
      <c r="C21" s="80" t="str">
        <f>IF(B21,LOOKUP(B21,'NEC Rules'!$A$2:$B$28),"")</f>
        <v/>
      </c>
      <c r="D21" s="80" t="str">
        <f>IF(B21,LOOKUP(B21,'NEC Rules'!$A$2:$C$28),"")</f>
        <v/>
      </c>
      <c r="E21" s="81" t="str">
        <f>IF(B21,LOOKUP(B21,'NEC Rules'!$A$2:$D$28),"")</f>
        <v/>
      </c>
      <c r="F21" s="81" t="str">
        <f>IF(B21,LOOKUP(B21,'NEC Rules'!$A$2:$F$28),"")</f>
        <v/>
      </c>
      <c r="G21" s="82" t="str">
        <f>IF(B21,LOOKUP(B21,'NEC Rules'!$A$2:$G$28),"")</f>
        <v/>
      </c>
      <c r="I21" t="str">
        <f>IF(B21,LOOKUP(B21,Equip!$A$2:$B$8),"")</f>
        <v/>
      </c>
    </row>
    <row r="22" spans="1:9" x14ac:dyDescent="0.2">
      <c r="A22" s="78"/>
      <c r="B22" s="79"/>
      <c r="C22" s="80" t="str">
        <f>IF(B22,LOOKUP(B22,'NEC Rules'!$A$2:$B$28),"")</f>
        <v/>
      </c>
      <c r="D22" s="80" t="str">
        <f>IF(B22,LOOKUP(B22,'NEC Rules'!$A$2:$C$28),"")</f>
        <v/>
      </c>
      <c r="E22" s="81" t="str">
        <f>IF(B22,LOOKUP(B22,'NEC Rules'!$A$2:$D$28),"")</f>
        <v/>
      </c>
      <c r="F22" s="81" t="str">
        <f>IF(B22,LOOKUP(B22,'NEC Rules'!$A$2:$F$28),"")</f>
        <v/>
      </c>
      <c r="G22" s="82" t="str">
        <f>IF(B22,LOOKUP(B22,'NEC Rules'!$A$2:$G$28),"")</f>
        <v/>
      </c>
      <c r="I22" t="str">
        <f>IF(B22,LOOKUP(B22,Equip!$A$2:$B$8),"")</f>
        <v/>
      </c>
    </row>
    <row r="23" spans="1:9" x14ac:dyDescent="0.2">
      <c r="A23" s="78"/>
      <c r="B23" s="79"/>
      <c r="C23" s="80" t="str">
        <f>IF(B23,LOOKUP(B23,'NEC Rules'!$A$2:$B$28),"")</f>
        <v/>
      </c>
      <c r="D23" s="80" t="str">
        <f>IF(B23,LOOKUP(B23,'NEC Rules'!$A$2:$C$28),"")</f>
        <v/>
      </c>
      <c r="E23" s="81" t="str">
        <f>IF(B23,LOOKUP(B23,'NEC Rules'!$A$2:$D$28),"")</f>
        <v/>
      </c>
      <c r="F23" s="81" t="str">
        <f>IF(B23,LOOKUP(B23,'NEC Rules'!$A$2:$F$28),"")</f>
        <v/>
      </c>
      <c r="G23" s="82" t="str">
        <f>IF(B23,LOOKUP(B23,'NEC Rules'!$A$2:$G$28),"")</f>
        <v/>
      </c>
      <c r="I23" t="str">
        <f>IF(B23,LOOKUP(B23,Equip!$A$2:$B$8),"")</f>
        <v/>
      </c>
    </row>
    <row r="24" spans="1:9" x14ac:dyDescent="0.2">
      <c r="A24" s="78"/>
      <c r="B24" s="79"/>
      <c r="C24" s="80" t="str">
        <f>IF(B24,LOOKUP(B24,'NEC Rules'!$A$2:$B$28),"")</f>
        <v/>
      </c>
      <c r="D24" s="80" t="str">
        <f>IF(B24,LOOKUP(B24,'NEC Rules'!$A$2:$C$28),"")</f>
        <v/>
      </c>
      <c r="E24" s="81" t="str">
        <f>IF(B24,LOOKUP(B24,'NEC Rules'!$A$2:$D$28),"")</f>
        <v/>
      </c>
      <c r="F24" s="81" t="str">
        <f>IF(B24,LOOKUP(B24,'NEC Rules'!$A$2:$F$28),"")</f>
        <v/>
      </c>
      <c r="G24" s="82" t="str">
        <f>IF(B24,LOOKUP(B24,'NEC Rules'!$A$2:$G$28),"")</f>
        <v/>
      </c>
      <c r="I24" t="str">
        <f>IF(B24,LOOKUP(B24,Equip!$A$2:$B$8),"")</f>
        <v/>
      </c>
    </row>
    <row r="25" spans="1:9" x14ac:dyDescent="0.2">
      <c r="A25" s="78"/>
      <c r="B25" s="79"/>
      <c r="C25" s="80" t="str">
        <f>IF(B25,LOOKUP(B25,'NEC Rules'!$A$2:$B$28),"")</f>
        <v/>
      </c>
      <c r="D25" s="80" t="str">
        <f>IF(B25,LOOKUP(B25,'NEC Rules'!$A$2:$C$28),"")</f>
        <v/>
      </c>
      <c r="E25" s="81" t="str">
        <f>IF(B25,LOOKUP(B25,'NEC Rules'!$A$2:$D$28),"")</f>
        <v/>
      </c>
      <c r="F25" s="81" t="str">
        <f>IF(B25,LOOKUP(B25,'NEC Rules'!$A$2:$F$28),"")</f>
        <v/>
      </c>
      <c r="G25" s="82" t="str">
        <f>IF(B25,LOOKUP(B25,'NEC Rules'!$A$2:$G$28),"")</f>
        <v/>
      </c>
    </row>
    <row r="26" spans="1:9" x14ac:dyDescent="0.2">
      <c r="A26" s="78"/>
      <c r="B26" s="79"/>
      <c r="C26" s="80" t="str">
        <f>IF(B26,LOOKUP(B26,'NEC Rules'!$A$2:$B$28),"")</f>
        <v/>
      </c>
      <c r="D26" s="80" t="str">
        <f>IF(B26,LOOKUP(B26,'NEC Rules'!$A$2:$C$28),"")</f>
        <v/>
      </c>
      <c r="E26" s="81" t="str">
        <f>IF(B26,LOOKUP(B26,'NEC Rules'!$A$2:$D$28),"")</f>
        <v/>
      </c>
      <c r="F26" s="81" t="str">
        <f>IF(B26,LOOKUP(B26,'NEC Rules'!$A$2:$F$28),"")</f>
        <v/>
      </c>
      <c r="G26" s="82" t="str">
        <f>IF(B26,LOOKUP(B26,'NEC Rules'!$A$2:$G$28),"")</f>
        <v/>
      </c>
    </row>
    <row r="27" spans="1:9" x14ac:dyDescent="0.2">
      <c r="A27" s="83"/>
      <c r="B27" s="84"/>
      <c r="C27" s="80" t="str">
        <f>IF(B27,LOOKUP(B27,'NEC Rules'!$A$2:$B$28),"")</f>
        <v/>
      </c>
      <c r="D27" s="80" t="str">
        <f>IF(B27,LOOKUP(B27,'NEC Rules'!$A$2:$C$28),"")</f>
        <v/>
      </c>
      <c r="E27" s="81" t="str">
        <f>IF(B27,LOOKUP(B27,'NEC Rules'!$A$2:$D$28),"")</f>
        <v/>
      </c>
      <c r="F27" s="81" t="str">
        <f>IF(B27,LOOKUP(B27,'NEC Rules'!$A$2:$F$28),"")</f>
        <v/>
      </c>
      <c r="G27" s="82" t="str">
        <f>IF(B27,LOOKUP(B27,'NEC Rules'!$A$2:$G$28),"")</f>
        <v/>
      </c>
    </row>
    <row r="28" spans="1:9" x14ac:dyDescent="0.2">
      <c r="A28" s="83"/>
      <c r="B28" s="84"/>
      <c r="C28" s="80" t="str">
        <f>IF(B28,LOOKUP(B28,'NEC Rules'!$A$2:$B$28),"")</f>
        <v/>
      </c>
      <c r="D28" s="80" t="str">
        <f>IF(B28,LOOKUP(B28,'NEC Rules'!$A$2:$C$28),"")</f>
        <v/>
      </c>
      <c r="E28" s="81" t="str">
        <f>IF(B28,LOOKUP(B28,'NEC Rules'!$A$2:$D$28),"")</f>
        <v/>
      </c>
      <c r="F28" s="81" t="str">
        <f>IF(B28,LOOKUP(B28,'NEC Rules'!$A$2:$F$28),"")</f>
        <v/>
      </c>
      <c r="G28" s="82" t="str">
        <f>IF(B28,LOOKUP(B28,'NEC Rules'!$A$2:$G$28),"")</f>
        <v/>
      </c>
    </row>
    <row r="29" spans="1:9" x14ac:dyDescent="0.2">
      <c r="A29" s="83"/>
      <c r="B29" s="84"/>
      <c r="C29" s="80" t="str">
        <f>IF(B29,LOOKUP(B29,'NEC Rules'!$A$2:$B$28),"")</f>
        <v/>
      </c>
      <c r="D29" s="80" t="str">
        <f>IF(B29,LOOKUP(B29,'NEC Rules'!$A$2:$C$28),"")</f>
        <v/>
      </c>
      <c r="E29" s="81" t="str">
        <f>IF(B29,LOOKUP(B29,'NEC Rules'!$A$2:$D$28),"")</f>
        <v/>
      </c>
      <c r="F29" s="81" t="str">
        <f>IF(B29,LOOKUP(B29,'NEC Rules'!$A$2:$F$28),"")</f>
        <v/>
      </c>
      <c r="G29" s="82" t="str">
        <f>IF(B29,LOOKUP(B29,'NEC Rules'!$A$2:$G$28),"")</f>
        <v/>
      </c>
    </row>
    <row r="30" spans="1:9" x14ac:dyDescent="0.2">
      <c r="A30" s="83"/>
      <c r="B30" s="84"/>
      <c r="C30" s="80" t="str">
        <f>IF(B30,LOOKUP(B30,'NEC Rules'!$A$2:$B$28),"")</f>
        <v/>
      </c>
      <c r="D30" s="80" t="str">
        <f>IF(B30,LOOKUP(B30,'NEC Rules'!$A$2:$C$28),"")</f>
        <v/>
      </c>
      <c r="E30" s="81" t="str">
        <f>IF(B30,LOOKUP(B30,'NEC Rules'!$A$2:$D$28),"")</f>
        <v/>
      </c>
      <c r="F30" s="81" t="str">
        <f>IF(B30,LOOKUP(B30,'NEC Rules'!$A$2:$F$28),"")</f>
        <v/>
      </c>
      <c r="G30" s="82" t="str">
        <f>IF(B30,LOOKUP(B30,'NEC Rules'!$A$2:$G$28),"")</f>
        <v/>
      </c>
    </row>
    <row r="31" spans="1:9" x14ac:dyDescent="0.2">
      <c r="A31" s="83"/>
      <c r="B31" s="84"/>
      <c r="C31" s="80" t="str">
        <f>IF(B31,LOOKUP(B31,'NEC Rules'!$A$2:$B$28),"")</f>
        <v/>
      </c>
      <c r="D31" s="80" t="str">
        <f>IF(B31,LOOKUP(B31,'NEC Rules'!$A$2:$C$28),"")</f>
        <v/>
      </c>
      <c r="E31" s="81" t="str">
        <f>IF(B31,LOOKUP(B31,'NEC Rules'!$A$2:$D$28),"")</f>
        <v/>
      </c>
      <c r="F31" s="81" t="str">
        <f>IF(B31,LOOKUP(B31,'NEC Rules'!$A$2:$F$28),"")</f>
        <v/>
      </c>
      <c r="G31" s="82" t="str">
        <f>IF(B31,LOOKUP(B31,'NEC Rules'!$A$2:$G$28),"")</f>
        <v/>
      </c>
    </row>
    <row r="32" spans="1:9" x14ac:dyDescent="0.2">
      <c r="A32" s="83"/>
      <c r="B32" s="84"/>
      <c r="C32" s="80" t="str">
        <f>IF(B32,LOOKUP(B32,'NEC Rules'!$A$2:$B$28),"")</f>
        <v/>
      </c>
      <c r="D32" s="80" t="str">
        <f>IF(B32,LOOKUP(B32,'NEC Rules'!$A$2:$C$28),"")</f>
        <v/>
      </c>
      <c r="E32" s="81" t="str">
        <f>IF(B32,LOOKUP(B32,'NEC Rules'!$A$2:$D$28),"")</f>
        <v/>
      </c>
      <c r="F32" s="81" t="str">
        <f>IF(B32,LOOKUP(B32,'NEC Rules'!$A$2:$F$28),"")</f>
        <v/>
      </c>
      <c r="G32" s="82" t="str">
        <f>IF(B32,LOOKUP(B32,'NEC Rules'!$A$2:$G$28),"")</f>
        <v/>
      </c>
    </row>
    <row r="33" spans="1:7" x14ac:dyDescent="0.2">
      <c r="A33" s="83"/>
      <c r="B33" s="84"/>
      <c r="C33" s="80" t="str">
        <f>IF(B33,LOOKUP(B33,'NEC Rules'!$A$2:$B$28),"")</f>
        <v/>
      </c>
      <c r="D33" s="80" t="str">
        <f>IF(B33,LOOKUP(B33,'NEC Rules'!$A$2:$C$28),"")</f>
        <v/>
      </c>
      <c r="E33" s="81" t="str">
        <f>IF(B33,LOOKUP(B33,'NEC Rules'!$A$2:$D$28),"")</f>
        <v/>
      </c>
      <c r="F33" s="81" t="str">
        <f>IF(B33,LOOKUP(B33,'NEC Rules'!$A$2:$F$28),"")</f>
        <v/>
      </c>
      <c r="G33" s="82" t="str">
        <f>IF(B33,LOOKUP(B33,'NEC Rules'!$A$2:$G$28),"")</f>
        <v/>
      </c>
    </row>
    <row r="34" spans="1:7" x14ac:dyDescent="0.2">
      <c r="A34" s="83"/>
      <c r="B34" s="84"/>
      <c r="C34" s="80" t="str">
        <f>IF(B34,LOOKUP(B34,'NEC Rules'!$A$2:$B$28),"")</f>
        <v/>
      </c>
      <c r="D34" s="80" t="str">
        <f>IF(B34,LOOKUP(B34,'NEC Rules'!$A$2:$C$28),"")</f>
        <v/>
      </c>
      <c r="E34" s="81" t="str">
        <f>IF(B34,LOOKUP(B34,'NEC Rules'!$A$2:$D$28),"")</f>
        <v/>
      </c>
      <c r="F34" s="81" t="str">
        <f>IF(B34,LOOKUP(B34,'NEC Rules'!$A$2:$F$28),"")</f>
        <v/>
      </c>
      <c r="G34" s="82" t="str">
        <f>IF(B34,LOOKUP(B34,'NEC Rules'!$A$2:$G$28),"")</f>
        <v/>
      </c>
    </row>
    <row r="35" spans="1:7" x14ac:dyDescent="0.2">
      <c r="A35" s="83"/>
      <c r="B35" s="84"/>
      <c r="C35" s="80" t="str">
        <f>IF(B35,LOOKUP(B35,'NEC Rules'!$A$2:$B$28),"")</f>
        <v/>
      </c>
      <c r="D35" s="80" t="str">
        <f>IF(B35,LOOKUP(B35,'NEC Rules'!$A$2:$C$28),"")</f>
        <v/>
      </c>
      <c r="E35" s="81" t="str">
        <f>IF(B35,LOOKUP(B35,'NEC Rules'!$A$2:$D$28),"")</f>
        <v/>
      </c>
      <c r="F35" s="81" t="str">
        <f>IF(B35,LOOKUP(B35,'NEC Rules'!$A$2:$F$28),"")</f>
        <v/>
      </c>
      <c r="G35" s="82" t="str">
        <f>IF(B35,LOOKUP(B35,'NEC Rules'!$A$2:$G$28),"")</f>
        <v/>
      </c>
    </row>
    <row r="36" spans="1:7" x14ac:dyDescent="0.2">
      <c r="A36" s="83"/>
      <c r="B36" s="84"/>
      <c r="C36" s="80" t="str">
        <f>IF(B36,LOOKUP(B36,'NEC Rules'!$A$2:$B$28),"")</f>
        <v/>
      </c>
      <c r="D36" s="80" t="str">
        <f>IF(B36,LOOKUP(B36,'NEC Rules'!$A$2:$C$28),"")</f>
        <v/>
      </c>
      <c r="E36" s="81" t="str">
        <f>IF(B36,LOOKUP(B36,'NEC Rules'!$A$2:$D$28),"")</f>
        <v/>
      </c>
      <c r="F36" s="81" t="str">
        <f>IF(B36,LOOKUP(B36,'NEC Rules'!$A$2:$F$28),"")</f>
        <v/>
      </c>
      <c r="G36" s="82" t="str">
        <f>IF(B36,LOOKUP(B36,'NEC Rules'!$A$2:$G$28),"")</f>
        <v/>
      </c>
    </row>
    <row r="37" spans="1:7" x14ac:dyDescent="0.2">
      <c r="A37" s="83"/>
      <c r="B37" s="84"/>
      <c r="C37" s="80" t="str">
        <f>IF(B37,LOOKUP(B37,'NEC Rules'!$A$2:$B$28),"")</f>
        <v/>
      </c>
      <c r="D37" s="80" t="str">
        <f>IF(B37,LOOKUP(B37,'NEC Rules'!$A$2:$C$28),"")</f>
        <v/>
      </c>
      <c r="E37" s="81" t="str">
        <f>IF(B37,LOOKUP(B37,'NEC Rules'!$A$2:$D$28),"")</f>
        <v/>
      </c>
      <c r="F37" s="81" t="str">
        <f>IF(B37,LOOKUP(B37,'NEC Rules'!$A$2:$F$28),"")</f>
        <v/>
      </c>
      <c r="G37" s="82" t="str">
        <f>IF(B37,LOOKUP(B37,'NEC Rules'!$A$2:$G$28),"")</f>
        <v/>
      </c>
    </row>
    <row r="38" spans="1:7" x14ac:dyDescent="0.2">
      <c r="A38" s="83"/>
      <c r="B38" s="84"/>
      <c r="C38" s="80" t="str">
        <f>IF(B38,LOOKUP(B38,'NEC Rules'!$A$2:$B$28),"")</f>
        <v/>
      </c>
      <c r="D38" s="80" t="str">
        <f>IF(B38,LOOKUP(B38,'NEC Rules'!$A$2:$C$28),"")</f>
        <v/>
      </c>
      <c r="E38" s="81" t="str">
        <f>IF(B38,LOOKUP(B38,'NEC Rules'!$A$2:$D$28),"")</f>
        <v/>
      </c>
      <c r="F38" s="81" t="str">
        <f>IF(B38,LOOKUP(B38,'NEC Rules'!$A$2:$F$28),"")</f>
        <v/>
      </c>
      <c r="G38" s="82" t="str">
        <f>IF(B38,LOOKUP(B38,'NEC Rules'!$A$2:$G$28),"")</f>
        <v/>
      </c>
    </row>
    <row r="39" spans="1:7" x14ac:dyDescent="0.2">
      <c r="A39" s="83"/>
      <c r="B39" s="84"/>
      <c r="C39" s="80" t="str">
        <f>IF(B39,LOOKUP(B39,'NEC Rules'!$A$2:$B$28),"")</f>
        <v/>
      </c>
      <c r="D39" s="80" t="str">
        <f>IF(B39,LOOKUP(B39,'NEC Rules'!$A$2:$C$28),"")</f>
        <v/>
      </c>
      <c r="E39" s="81" t="str">
        <f>IF(B39,LOOKUP(B39,'NEC Rules'!$A$2:$D$28),"")</f>
        <v/>
      </c>
      <c r="F39" s="81" t="str">
        <f>IF(B39,LOOKUP(B39,'NEC Rules'!$A$2:$F$28),"")</f>
        <v/>
      </c>
      <c r="G39" s="82" t="str">
        <f>IF(B39,LOOKUP(B39,'NEC Rules'!$A$2:$G$28),"")</f>
        <v/>
      </c>
    </row>
    <row r="40" spans="1:7" x14ac:dyDescent="0.2">
      <c r="A40" s="85"/>
      <c r="B40" s="86"/>
      <c r="C40" s="180" t="str">
        <f>IF(B40,LOOKUP(B40,'NEC Rules'!$A$2:$B$28),"")</f>
        <v/>
      </c>
      <c r="D40" s="180" t="str">
        <f>IF(B40,LOOKUP(B40,'NEC Rules'!$A$2:$C$28),"")</f>
        <v/>
      </c>
      <c r="E40" s="181" t="str">
        <f>IF(B40,LOOKUP(B40,'NEC Rules'!$A$2:$D$28),"")</f>
        <v/>
      </c>
      <c r="F40" s="181" t="str">
        <f>IF(B40,LOOKUP(B40,'NEC Rules'!$A$2:$F$28),"")</f>
        <v/>
      </c>
      <c r="G40" s="182" t="str">
        <f>IF(B40,LOOKUP(B40,'NEC Rules'!$A$2:$G$28),"")</f>
        <v/>
      </c>
    </row>
  </sheetData>
  <sheetProtection selectLockedCells="1" selectUnlockedCells="1"/>
  <mergeCells count="4">
    <mergeCell ref="A1:G1"/>
    <mergeCell ref="A2:G2"/>
    <mergeCell ref="D5:H5"/>
    <mergeCell ref="D6:F6"/>
  </mergeCells>
  <pageMargins left="0.27986111111111112" right="0.2" top="1" bottom="1" header="0.51180555555555551" footer="0.5"/>
  <pageSetup firstPageNumber="0" orientation="portrait" horizontalDpi="300" verticalDpi="300"/>
  <headerFooter alignWithMargins="0">
    <oddFooter>&amp;L&amp;F
&amp;A&amp;C&amp;P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workbookViewId="0">
      <pane xSplit="2" ySplit="8" topLeftCell="C9" activePane="bottomRight" state="frozen"/>
      <selection pane="topRight" activeCell="C1" sqref="C1"/>
      <selection pane="bottomLeft" activeCell="A9" sqref="A9"/>
      <selection pane="bottomRight" activeCell="G23" sqref="G23"/>
    </sheetView>
  </sheetViews>
  <sheetFormatPr defaultRowHeight="12.75" x14ac:dyDescent="0.2"/>
  <cols>
    <col min="1" max="1" width="36.28515625" style="1" customWidth="1"/>
    <col min="2" max="2" width="6.5703125" style="1" customWidth="1"/>
    <col min="3" max="3" width="6.7109375" customWidth="1"/>
    <col min="5" max="5" width="7.5703125" customWidth="1"/>
    <col min="7" max="7" width="6.7109375" customWidth="1"/>
  </cols>
  <sheetData>
    <row r="1" spans="1:8" ht="13.5" customHeight="1" x14ac:dyDescent="0.2">
      <c r="A1" s="196" t="str">
        <f>'Power Loads'!A1:G1</f>
        <v>Panel 1000</v>
      </c>
      <c r="B1" s="196"/>
      <c r="C1" s="196"/>
      <c r="D1" s="196"/>
      <c r="E1" s="196"/>
      <c r="F1" s="196"/>
      <c r="G1" s="196"/>
      <c r="H1" s="196"/>
    </row>
    <row r="2" spans="1:8" x14ac:dyDescent="0.2">
      <c r="A2" s="88" t="s">
        <v>165</v>
      </c>
      <c r="B2" s="27">
        <v>7</v>
      </c>
      <c r="C2" s="87"/>
      <c r="D2" s="87"/>
      <c r="E2" s="87"/>
      <c r="F2" s="87"/>
      <c r="G2" s="87"/>
      <c r="H2" s="87"/>
    </row>
    <row r="3" spans="1:8" x14ac:dyDescent="0.2">
      <c r="A3" s="89" t="s">
        <v>166</v>
      </c>
      <c r="B3" s="31">
        <v>2000</v>
      </c>
      <c r="C3" s="87"/>
      <c r="D3" s="87"/>
      <c r="E3" s="87"/>
      <c r="F3" s="87"/>
      <c r="G3" s="87"/>
      <c r="H3" s="87"/>
    </row>
    <row r="4" spans="1:8" x14ac:dyDescent="0.2">
      <c r="A4" s="90" t="s">
        <v>167</v>
      </c>
      <c r="B4" s="72">
        <f>VLOOKUP(B$3/120*1.25,'NEC Rules'!$J$2:$K$66,2)</f>
        <v>25</v>
      </c>
      <c r="C4" s="87"/>
      <c r="D4" s="87"/>
      <c r="E4" s="87"/>
      <c r="F4" s="87"/>
      <c r="G4" s="87"/>
      <c r="H4" s="87"/>
    </row>
    <row r="5" spans="1:8" x14ac:dyDescent="0.2">
      <c r="A5" s="88" t="s">
        <v>168</v>
      </c>
      <c r="B5" s="91">
        <f>C5+E5+G5</f>
        <v>0</v>
      </c>
      <c r="C5" s="197">
        <f>C6/120</f>
        <v>0</v>
      </c>
      <c r="D5" s="197"/>
      <c r="E5" s="197">
        <f>E6/120</f>
        <v>0</v>
      </c>
      <c r="F5" s="197"/>
      <c r="G5" s="197">
        <f>G6/120</f>
        <v>0</v>
      </c>
      <c r="H5" s="197"/>
    </row>
    <row r="6" spans="1:8" x14ac:dyDescent="0.2">
      <c r="A6" s="90" t="s">
        <v>169</v>
      </c>
      <c r="B6" s="92">
        <f>C6+E6+G6</f>
        <v>0</v>
      </c>
      <c r="C6" s="198">
        <f>SUM(D9:D18)</f>
        <v>0</v>
      </c>
      <c r="D6" s="198"/>
      <c r="E6" s="198">
        <f>SUM(F9:F18)</f>
        <v>0</v>
      </c>
      <c r="F6" s="198"/>
      <c r="G6" s="198">
        <f>SUM(H9:H18)</f>
        <v>0</v>
      </c>
      <c r="H6" s="198"/>
    </row>
    <row r="7" spans="1:8" ht="13.35" customHeight="1" x14ac:dyDescent="0.2">
      <c r="A7" s="93"/>
      <c r="B7" s="94"/>
      <c r="C7" s="194" t="s">
        <v>170</v>
      </c>
      <c r="D7" s="194"/>
      <c r="E7" s="195" t="s">
        <v>171</v>
      </c>
      <c r="F7" s="195"/>
      <c r="G7" s="194" t="s">
        <v>172</v>
      </c>
      <c r="H7" s="194"/>
    </row>
    <row r="8" spans="1:8" x14ac:dyDescent="0.2">
      <c r="A8" s="95" t="s">
        <v>45</v>
      </c>
      <c r="B8" s="96" t="s">
        <v>46</v>
      </c>
      <c r="C8" s="95" t="s">
        <v>173</v>
      </c>
      <c r="D8" s="92" t="s">
        <v>174</v>
      </c>
      <c r="E8" s="97" t="s">
        <v>173</v>
      </c>
      <c r="F8" s="96" t="s">
        <v>174</v>
      </c>
      <c r="G8" s="95" t="s">
        <v>173</v>
      </c>
      <c r="H8" s="92" t="s">
        <v>174</v>
      </c>
    </row>
    <row r="9" spans="1:8" x14ac:dyDescent="0.2">
      <c r="A9" s="47" t="s">
        <v>175</v>
      </c>
      <c r="B9" s="34">
        <v>250</v>
      </c>
      <c r="C9" s="78"/>
      <c r="D9" s="98">
        <f t="shared" ref="D9:D17" si="0">$B9*C9</f>
        <v>0</v>
      </c>
      <c r="E9" s="99"/>
      <c r="F9" s="100">
        <f t="shared" ref="F9:F17" si="1">$B9*E9</f>
        <v>0</v>
      </c>
      <c r="G9" s="78"/>
      <c r="H9" s="98">
        <f t="shared" ref="H9:H17" si="2">$B9*G9</f>
        <v>0</v>
      </c>
    </row>
    <row r="10" spans="1:8" x14ac:dyDescent="0.2">
      <c r="A10" s="47" t="s">
        <v>92</v>
      </c>
      <c r="B10" s="34">
        <v>7</v>
      </c>
      <c r="C10" s="78"/>
      <c r="D10" s="98">
        <f t="shared" si="0"/>
        <v>0</v>
      </c>
      <c r="E10" s="78"/>
      <c r="F10" s="100">
        <f t="shared" si="1"/>
        <v>0</v>
      </c>
      <c r="G10" s="78"/>
      <c r="H10" s="98">
        <f t="shared" si="2"/>
        <v>0</v>
      </c>
    </row>
    <row r="11" spans="1:8" x14ac:dyDescent="0.2">
      <c r="A11" s="47" t="s">
        <v>88</v>
      </c>
      <c r="B11" s="34">
        <v>240</v>
      </c>
      <c r="C11" s="78"/>
      <c r="D11" s="98">
        <f t="shared" si="0"/>
        <v>0</v>
      </c>
      <c r="E11" s="78"/>
      <c r="F11" s="100">
        <f t="shared" si="1"/>
        <v>0</v>
      </c>
      <c r="G11" s="78"/>
      <c r="H11" s="98">
        <f t="shared" si="2"/>
        <v>0</v>
      </c>
    </row>
    <row r="12" spans="1:8" x14ac:dyDescent="0.2">
      <c r="A12" s="47" t="s">
        <v>93</v>
      </c>
      <c r="B12" s="34">
        <v>40</v>
      </c>
      <c r="C12" s="78"/>
      <c r="D12" s="98">
        <f t="shared" si="0"/>
        <v>0</v>
      </c>
      <c r="E12" s="78"/>
      <c r="F12" s="100">
        <f t="shared" si="1"/>
        <v>0</v>
      </c>
      <c r="G12" s="78"/>
      <c r="H12" s="98">
        <f t="shared" si="2"/>
        <v>0</v>
      </c>
    </row>
    <row r="13" spans="1:8" x14ac:dyDescent="0.2">
      <c r="A13" s="47" t="s">
        <v>94</v>
      </c>
      <c r="B13" s="34">
        <v>15</v>
      </c>
      <c r="C13" s="78"/>
      <c r="D13" s="98">
        <f t="shared" si="0"/>
        <v>0</v>
      </c>
      <c r="E13" s="78"/>
      <c r="F13" s="100">
        <f t="shared" si="1"/>
        <v>0</v>
      </c>
      <c r="G13" s="78"/>
      <c r="H13" s="98">
        <f t="shared" si="2"/>
        <v>0</v>
      </c>
    </row>
    <row r="14" spans="1:8" x14ac:dyDescent="0.2">
      <c r="A14" s="101" t="s">
        <v>125</v>
      </c>
      <c r="B14" s="41">
        <v>45</v>
      </c>
      <c r="C14" s="78"/>
      <c r="D14" s="98">
        <f t="shared" si="0"/>
        <v>0</v>
      </c>
      <c r="E14" s="78"/>
      <c r="F14" s="100">
        <f t="shared" si="1"/>
        <v>0</v>
      </c>
      <c r="G14" s="78"/>
      <c r="H14" s="98">
        <f t="shared" si="2"/>
        <v>0</v>
      </c>
    </row>
    <row r="15" spans="1:8" x14ac:dyDescent="0.2">
      <c r="A15" s="47" t="s">
        <v>112</v>
      </c>
      <c r="B15" s="34">
        <v>2.5</v>
      </c>
      <c r="C15" s="78"/>
      <c r="D15" s="98">
        <f t="shared" si="0"/>
        <v>0</v>
      </c>
      <c r="E15" s="78"/>
      <c r="F15" s="100">
        <f t="shared" si="1"/>
        <v>0</v>
      </c>
      <c r="G15" s="78"/>
      <c r="H15" s="98">
        <f t="shared" si="2"/>
        <v>0</v>
      </c>
    </row>
    <row r="16" spans="1:8" x14ac:dyDescent="0.2">
      <c r="A16" s="47" t="s">
        <v>176</v>
      </c>
      <c r="B16" s="34">
        <v>3.5</v>
      </c>
      <c r="C16" s="78"/>
      <c r="D16" s="98">
        <f t="shared" si="0"/>
        <v>0</v>
      </c>
      <c r="E16" s="78"/>
      <c r="F16" s="100">
        <f t="shared" si="1"/>
        <v>0</v>
      </c>
      <c r="G16" s="78"/>
      <c r="H16" s="98">
        <f t="shared" si="2"/>
        <v>0</v>
      </c>
    </row>
    <row r="17" spans="1:8" x14ac:dyDescent="0.2">
      <c r="A17" s="102"/>
      <c r="B17" s="103"/>
      <c r="C17" s="104"/>
      <c r="D17" s="105">
        <f t="shared" si="0"/>
        <v>0</v>
      </c>
      <c r="E17" s="106"/>
      <c r="F17" s="107">
        <f t="shared" si="1"/>
        <v>0</v>
      </c>
      <c r="G17" s="104"/>
      <c r="H17" s="105">
        <f t="shared" si="2"/>
        <v>0</v>
      </c>
    </row>
    <row r="18" spans="1:8" x14ac:dyDescent="0.2">
      <c r="A18"/>
      <c r="B18"/>
    </row>
    <row r="21" spans="1:8" x14ac:dyDescent="0.2">
      <c r="C21" s="108"/>
      <c r="D21" s="108"/>
      <c r="E21" s="108"/>
      <c r="F21" s="108"/>
      <c r="G21" s="108"/>
      <c r="H21" s="108"/>
    </row>
  </sheetData>
  <sheetProtection sheet="1"/>
  <mergeCells count="10">
    <mergeCell ref="C7:D7"/>
    <mergeCell ref="E7:F7"/>
    <mergeCell ref="G7:H7"/>
    <mergeCell ref="A1:H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pane xSplit="2" ySplit="8" topLeftCell="C9" activePane="bottomRight" state="frozen"/>
      <selection pane="topRight" activeCell="C1" sqref="C1"/>
      <selection pane="bottomLeft" activeCell="A9" sqref="A9"/>
      <selection pane="bottomRight" activeCell="A9" sqref="A9"/>
    </sheetView>
  </sheetViews>
  <sheetFormatPr defaultRowHeight="12.75" x14ac:dyDescent="0.2"/>
  <cols>
    <col min="1" max="1" width="36.28515625" style="1" customWidth="1"/>
    <col min="2" max="2" width="6.5703125" style="1" customWidth="1"/>
  </cols>
  <sheetData>
    <row r="1" spans="1:8" ht="13.5" customHeight="1" x14ac:dyDescent="0.2">
      <c r="A1" s="196" t="str">
        <f>'Power Loads'!A1:G1</f>
        <v>Panel 1000</v>
      </c>
      <c r="B1" s="196"/>
    </row>
    <row r="2" spans="1:8" x14ac:dyDescent="0.2">
      <c r="A2" s="88" t="s">
        <v>177</v>
      </c>
      <c r="B2" s="27">
        <v>5</v>
      </c>
    </row>
    <row r="3" spans="1:8" x14ac:dyDescent="0.2">
      <c r="A3" s="89" t="s">
        <v>178</v>
      </c>
      <c r="B3" s="31">
        <v>20</v>
      </c>
    </row>
    <row r="4" spans="1:8" x14ac:dyDescent="0.2">
      <c r="A4" s="90" t="s">
        <v>167</v>
      </c>
      <c r="B4" s="72">
        <f>B3</f>
        <v>20</v>
      </c>
    </row>
    <row r="5" spans="1:8" x14ac:dyDescent="0.2">
      <c r="A5" s="88" t="s">
        <v>168</v>
      </c>
      <c r="B5" s="91">
        <f>C5+E5+G5</f>
        <v>2.3624999999999998</v>
      </c>
      <c r="C5" s="197">
        <f>C6/24</f>
        <v>0.47500000000000003</v>
      </c>
      <c r="D5" s="197"/>
      <c r="E5" s="197">
        <f>E6/24</f>
        <v>0.28583333333333333</v>
      </c>
      <c r="F5" s="197"/>
      <c r="G5" s="197">
        <f>G6/24</f>
        <v>1.6016666666666666</v>
      </c>
      <c r="H5" s="197"/>
    </row>
    <row r="6" spans="1:8" x14ac:dyDescent="0.2">
      <c r="A6" s="90" t="s">
        <v>169</v>
      </c>
      <c r="B6" s="92">
        <f>C6+E6+G6</f>
        <v>56.7</v>
      </c>
      <c r="C6" s="198">
        <f>SUM(D9:D23)</f>
        <v>11.4</v>
      </c>
      <c r="D6" s="198"/>
      <c r="E6" s="198">
        <f>SUM(F9:F23)</f>
        <v>6.86</v>
      </c>
      <c r="F6" s="198"/>
      <c r="G6" s="198">
        <f>SUM(H9:H23)</f>
        <v>38.44</v>
      </c>
      <c r="H6" s="198"/>
    </row>
    <row r="7" spans="1:8" ht="12.75" customHeight="1" x14ac:dyDescent="0.2">
      <c r="A7" s="93"/>
      <c r="B7" s="94"/>
      <c r="C7" s="194" t="s">
        <v>179</v>
      </c>
      <c r="D7" s="194"/>
      <c r="E7" s="194" t="s">
        <v>180</v>
      </c>
      <c r="F7" s="194"/>
      <c r="G7" s="194" t="s">
        <v>181</v>
      </c>
      <c r="H7" s="194"/>
    </row>
    <row r="8" spans="1:8" x14ac:dyDescent="0.2">
      <c r="A8" s="95" t="s">
        <v>45</v>
      </c>
      <c r="B8" s="96" t="s">
        <v>46</v>
      </c>
      <c r="C8" s="95" t="s">
        <v>173</v>
      </c>
      <c r="D8" s="92" t="s">
        <v>174</v>
      </c>
      <c r="E8" s="95" t="s">
        <v>173</v>
      </c>
      <c r="F8" s="92" t="s">
        <v>174</v>
      </c>
      <c r="G8" s="95" t="s">
        <v>173</v>
      </c>
      <c r="H8" s="92" t="s">
        <v>174</v>
      </c>
    </row>
    <row r="9" spans="1:8" ht="25.5" x14ac:dyDescent="0.2">
      <c r="A9" s="109" t="s">
        <v>182</v>
      </c>
      <c r="B9" s="34">
        <v>0.06</v>
      </c>
      <c r="C9" s="78"/>
      <c r="D9" s="98">
        <f t="shared" ref="D9:D22" si="0">$B9*C9</f>
        <v>0</v>
      </c>
      <c r="E9" s="78">
        <v>1</v>
      </c>
      <c r="F9" s="98">
        <f t="shared" ref="F9:F22" si="1">$B9*E9</f>
        <v>0.06</v>
      </c>
      <c r="G9" s="78">
        <v>2</v>
      </c>
      <c r="H9" s="98">
        <f t="shared" ref="H9:H21" si="2">$B9*G9</f>
        <v>0.12</v>
      </c>
    </row>
    <row r="10" spans="1:8" x14ac:dyDescent="0.2">
      <c r="A10" s="110" t="s">
        <v>183</v>
      </c>
      <c r="B10" s="34">
        <v>0.72</v>
      </c>
      <c r="C10" s="78"/>
      <c r="D10" s="98">
        <f t="shared" si="0"/>
        <v>0</v>
      </c>
      <c r="E10" s="78">
        <v>3</v>
      </c>
      <c r="F10" s="98">
        <f t="shared" si="1"/>
        <v>2.16</v>
      </c>
      <c r="G10" s="78"/>
      <c r="H10" s="98">
        <f t="shared" si="2"/>
        <v>0</v>
      </c>
    </row>
    <row r="11" spans="1:8" ht="25.5" x14ac:dyDescent="0.2">
      <c r="A11" s="110" t="s">
        <v>184</v>
      </c>
      <c r="B11" s="34">
        <v>0.72</v>
      </c>
      <c r="C11" s="78"/>
      <c r="D11" s="98">
        <f t="shared" si="0"/>
        <v>0</v>
      </c>
      <c r="E11" s="78"/>
      <c r="F11" s="98">
        <f t="shared" si="1"/>
        <v>0</v>
      </c>
      <c r="G11" s="78"/>
      <c r="H11" s="98">
        <f t="shared" si="2"/>
        <v>0</v>
      </c>
    </row>
    <row r="12" spans="1:8" ht="25.5" x14ac:dyDescent="0.2">
      <c r="A12" s="110" t="s">
        <v>185</v>
      </c>
      <c r="B12" s="34">
        <v>3.6</v>
      </c>
      <c r="C12" s="78"/>
      <c r="D12" s="98">
        <f t="shared" si="0"/>
        <v>0</v>
      </c>
      <c r="E12" s="78"/>
      <c r="F12" s="98">
        <f t="shared" si="1"/>
        <v>0</v>
      </c>
      <c r="G12" s="78"/>
      <c r="H12" s="98">
        <f t="shared" si="2"/>
        <v>0</v>
      </c>
    </row>
    <row r="13" spans="1:8" ht="25.5" x14ac:dyDescent="0.2">
      <c r="A13" s="110" t="s">
        <v>186</v>
      </c>
      <c r="B13" s="34">
        <v>0.24</v>
      </c>
      <c r="C13" s="78"/>
      <c r="D13" s="98">
        <f t="shared" si="0"/>
        <v>0</v>
      </c>
      <c r="E13" s="78">
        <v>6</v>
      </c>
      <c r="F13" s="98">
        <f t="shared" si="1"/>
        <v>1.44</v>
      </c>
      <c r="G13" s="78"/>
      <c r="H13" s="98">
        <f t="shared" si="2"/>
        <v>0</v>
      </c>
    </row>
    <row r="14" spans="1:8" ht="25.5" x14ac:dyDescent="0.2">
      <c r="A14" s="110" t="s">
        <v>187</v>
      </c>
      <c r="B14" s="34">
        <v>0.48</v>
      </c>
      <c r="C14" s="78"/>
      <c r="D14" s="98">
        <f>$B14*C14</f>
        <v>0</v>
      </c>
      <c r="E14" s="78"/>
      <c r="F14" s="98">
        <f>$B14*E14</f>
        <v>0</v>
      </c>
      <c r="G14" s="78">
        <v>4</v>
      </c>
      <c r="H14" s="98">
        <f>$B14*G14</f>
        <v>1.92</v>
      </c>
    </row>
    <row r="15" spans="1:8" x14ac:dyDescent="0.2">
      <c r="A15" s="109" t="s">
        <v>188</v>
      </c>
      <c r="B15" s="37">
        <v>3.2</v>
      </c>
      <c r="C15" s="78">
        <v>2</v>
      </c>
      <c r="D15" s="98">
        <f>$B15*C15</f>
        <v>6.4</v>
      </c>
      <c r="E15" s="78">
        <v>1</v>
      </c>
      <c r="F15" s="98">
        <f>$B15*E15</f>
        <v>3.2</v>
      </c>
      <c r="G15" s="78">
        <v>2</v>
      </c>
      <c r="H15" s="98">
        <f>$B15*G15</f>
        <v>6.4</v>
      </c>
    </row>
    <row r="16" spans="1:8" x14ac:dyDescent="0.2">
      <c r="A16" s="109" t="s">
        <v>107</v>
      </c>
      <c r="B16" s="37">
        <v>7.5</v>
      </c>
      <c r="C16" s="78"/>
      <c r="D16" s="98">
        <f t="shared" si="0"/>
        <v>0</v>
      </c>
      <c r="E16" s="78"/>
      <c r="F16" s="98">
        <f t="shared" si="1"/>
        <v>0</v>
      </c>
      <c r="G16" s="78"/>
      <c r="H16" s="98">
        <f t="shared" si="2"/>
        <v>0</v>
      </c>
    </row>
    <row r="17" spans="1:8" x14ac:dyDescent="0.2">
      <c r="A17" s="109" t="s">
        <v>108</v>
      </c>
      <c r="B17" s="37">
        <v>14.2</v>
      </c>
      <c r="C17" s="78"/>
      <c r="D17" s="98">
        <f>$B17*C17</f>
        <v>0</v>
      </c>
      <c r="E17" s="78"/>
      <c r="F17" s="98">
        <f>$B17*E17</f>
        <v>0</v>
      </c>
      <c r="G17" s="78"/>
      <c r="H17" s="98">
        <f>$B17*G17</f>
        <v>0</v>
      </c>
    </row>
    <row r="18" spans="1:8" x14ac:dyDescent="0.2">
      <c r="A18" s="109" t="s">
        <v>189</v>
      </c>
      <c r="B18" s="37">
        <v>20</v>
      </c>
      <c r="C18" s="78"/>
      <c r="D18" s="98">
        <f>$B18*C18</f>
        <v>0</v>
      </c>
      <c r="E18" s="78"/>
      <c r="F18" s="98">
        <f>$B18*E18</f>
        <v>0</v>
      </c>
      <c r="G18" s="78"/>
      <c r="H18" s="98">
        <f>$B18*G18</f>
        <v>0</v>
      </c>
    </row>
    <row r="19" spans="1:8" x14ac:dyDescent="0.2">
      <c r="A19" s="109" t="s">
        <v>112</v>
      </c>
      <c r="B19" s="34">
        <v>2.5</v>
      </c>
      <c r="C19" s="78">
        <v>2</v>
      </c>
      <c r="D19" s="98">
        <f>$B19*C19</f>
        <v>5</v>
      </c>
      <c r="E19" s="78"/>
      <c r="F19" s="98">
        <f>$B19*E19</f>
        <v>0</v>
      </c>
      <c r="G19" s="78">
        <v>6</v>
      </c>
      <c r="H19" s="98">
        <f>$B19*G19</f>
        <v>15</v>
      </c>
    </row>
    <row r="20" spans="1:8" x14ac:dyDescent="0.2">
      <c r="A20" s="109" t="s">
        <v>190</v>
      </c>
      <c r="B20" s="34">
        <v>6</v>
      </c>
      <c r="C20" s="78"/>
      <c r="D20" s="98">
        <f>$B20*C20</f>
        <v>0</v>
      </c>
      <c r="E20" s="78"/>
      <c r="F20" s="98">
        <f>$B20*E20</f>
        <v>0</v>
      </c>
      <c r="G20" s="78"/>
      <c r="H20" s="98">
        <f>$B20*G20</f>
        <v>0</v>
      </c>
    </row>
    <row r="21" spans="1:8" x14ac:dyDescent="0.2">
      <c r="A21" s="111" t="s">
        <v>191</v>
      </c>
      <c r="B21" s="41">
        <v>15</v>
      </c>
      <c r="C21" s="78"/>
      <c r="D21" s="98">
        <f t="shared" si="0"/>
        <v>0</v>
      </c>
      <c r="E21" s="78"/>
      <c r="F21" s="98">
        <f t="shared" si="1"/>
        <v>0</v>
      </c>
      <c r="G21" s="78">
        <v>1</v>
      </c>
      <c r="H21" s="98">
        <f t="shared" si="2"/>
        <v>15</v>
      </c>
    </row>
    <row r="22" spans="1:8" x14ac:dyDescent="0.2">
      <c r="A22" s="112"/>
      <c r="B22" s="103"/>
      <c r="C22" s="104"/>
      <c r="D22" s="105">
        <f t="shared" si="0"/>
        <v>0</v>
      </c>
      <c r="E22" s="104"/>
      <c r="F22" s="105">
        <f t="shared" si="1"/>
        <v>0</v>
      </c>
      <c r="G22" s="104"/>
      <c r="H22" s="105">
        <f>$B22*G22</f>
        <v>0</v>
      </c>
    </row>
    <row r="23" spans="1:8" x14ac:dyDescent="0.2">
      <c r="A23"/>
      <c r="B23"/>
    </row>
    <row r="26" spans="1:8" x14ac:dyDescent="0.2">
      <c r="C26" s="108"/>
      <c r="D26" s="108"/>
      <c r="E26" s="108"/>
      <c r="F26" s="108"/>
      <c r="G26" s="108"/>
      <c r="H26" s="108"/>
    </row>
  </sheetData>
  <sheetProtection sheet="1"/>
  <mergeCells count="10">
    <mergeCell ref="C7:D7"/>
    <mergeCell ref="E7:F7"/>
    <mergeCell ref="G7:H7"/>
    <mergeCell ref="A1:B1"/>
    <mergeCell ref="C5:D5"/>
    <mergeCell ref="E5:F5"/>
    <mergeCell ref="G5:H5"/>
    <mergeCell ref="C6:D6"/>
    <mergeCell ref="E6:F6"/>
    <mergeCell ref="G6:H6"/>
  </mergeCells>
  <printOptions horizontalCentered="1"/>
  <pageMargins left="0.27986111111111112" right="0.2" top="1" bottom="1" header="0.51180555555555551" footer="0.5"/>
  <pageSetup firstPageNumber="0" fitToHeight="0" orientation="portrait" horizontalDpi="300" verticalDpi="300"/>
  <headerFooter alignWithMargins="0">
    <oddFooter>&amp;L&amp;F
&amp;A&amp;C&amp;P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workbookViewId="0">
      <selection activeCell="B27" sqref="B27"/>
    </sheetView>
  </sheetViews>
  <sheetFormatPr defaultRowHeight="12.75" x14ac:dyDescent="0.2"/>
  <cols>
    <col min="1" max="3" width="2.28515625" customWidth="1"/>
    <col min="4" max="5" width="3.28515625" customWidth="1"/>
    <col min="6" max="7" width="4.140625" customWidth="1"/>
    <col min="8" max="28" width="2.28515625" customWidth="1"/>
  </cols>
  <sheetData>
    <row r="1" spans="1:30" ht="15.75" customHeight="1" x14ac:dyDescent="0.25">
      <c r="A1" s="199" t="str">
        <f>'Power Loads'!A1:G1</f>
        <v>Panel 1000</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row>
    <row r="2" spans="1:30" ht="18" customHeight="1" x14ac:dyDescent="0.25">
      <c r="A2" s="200" t="s">
        <v>192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1:30" x14ac:dyDescent="0.2">
      <c r="A3" s="113" t="s">
        <v>193</v>
      </c>
      <c r="B3" s="114"/>
      <c r="C3" s="114"/>
      <c r="D3" s="114"/>
      <c r="E3" s="201" t="s">
        <v>194</v>
      </c>
      <c r="F3" s="201"/>
      <c r="G3" s="201"/>
      <c r="H3" s="201"/>
      <c r="I3" s="201"/>
      <c r="J3" s="201"/>
      <c r="K3" s="201"/>
      <c r="L3" s="201"/>
      <c r="M3" s="201"/>
      <c r="N3" s="114"/>
      <c r="O3" s="114"/>
      <c r="P3" s="114"/>
      <c r="Q3" s="114"/>
      <c r="R3" s="114"/>
      <c r="S3" s="114"/>
      <c r="T3" s="114" t="s">
        <v>195</v>
      </c>
      <c r="U3" s="114"/>
      <c r="V3" s="114"/>
      <c r="W3" s="201" t="s">
        <v>196</v>
      </c>
      <c r="X3" s="201"/>
      <c r="Y3" s="201"/>
      <c r="Z3" s="201"/>
      <c r="AA3" s="201"/>
      <c r="AB3" s="201"/>
      <c r="AC3" s="114"/>
      <c r="AD3" s="115"/>
    </row>
    <row r="4" spans="1:30" x14ac:dyDescent="0.2">
      <c r="A4" s="113" t="s">
        <v>197</v>
      </c>
      <c r="B4" s="114"/>
      <c r="C4" s="114"/>
      <c r="D4" s="114"/>
      <c r="E4" s="202" t="s">
        <v>198</v>
      </c>
      <c r="F4" s="202"/>
      <c r="G4" s="202"/>
      <c r="H4" s="202"/>
      <c r="I4" s="202"/>
      <c r="J4" s="202"/>
      <c r="K4" s="202"/>
      <c r="L4" s="202"/>
      <c r="M4" s="202"/>
      <c r="N4" s="114"/>
      <c r="O4" s="114"/>
      <c r="P4" s="114"/>
      <c r="Q4" s="114"/>
      <c r="R4" s="114"/>
      <c r="S4" s="114"/>
      <c r="T4" s="114" t="s">
        <v>199</v>
      </c>
      <c r="U4" s="114"/>
      <c r="V4" s="114"/>
      <c r="W4" s="203">
        <v>39009</v>
      </c>
      <c r="X4" s="203"/>
      <c r="Y4" s="203"/>
      <c r="Z4" s="203"/>
      <c r="AA4" s="203"/>
      <c r="AB4" s="203"/>
      <c r="AC4" s="114"/>
      <c r="AD4" s="115"/>
    </row>
    <row r="5" spans="1:30" x14ac:dyDescent="0.2">
      <c r="A5" s="113"/>
      <c r="B5" s="114"/>
      <c r="C5" s="114"/>
      <c r="D5" s="114"/>
      <c r="E5" s="114"/>
      <c r="F5" s="116"/>
      <c r="G5" s="116"/>
      <c r="H5" s="114"/>
      <c r="I5" s="114"/>
      <c r="J5" s="114"/>
      <c r="K5" s="114"/>
      <c r="L5" s="114"/>
      <c r="M5" s="114"/>
      <c r="N5" s="114"/>
      <c r="O5" s="114"/>
      <c r="P5" s="114"/>
      <c r="Q5" s="114"/>
      <c r="R5" s="114"/>
      <c r="S5" s="114"/>
      <c r="T5" s="114"/>
      <c r="U5" s="114"/>
      <c r="V5" s="114"/>
      <c r="W5" s="114"/>
      <c r="X5" s="114"/>
      <c r="Y5" s="114"/>
      <c r="Z5" s="114"/>
      <c r="AA5" s="114"/>
      <c r="AB5" s="114"/>
      <c r="AC5" s="114"/>
      <c r="AD5" s="115"/>
    </row>
    <row r="6" spans="1:30" x14ac:dyDescent="0.2">
      <c r="A6" s="117" t="s">
        <v>200</v>
      </c>
      <c r="B6" s="114"/>
      <c r="C6" s="114"/>
      <c r="D6" s="114"/>
      <c r="E6" s="114"/>
      <c r="F6" s="116"/>
      <c r="G6" s="116"/>
      <c r="H6" s="114"/>
      <c r="I6" s="114"/>
      <c r="J6" s="114"/>
      <c r="K6" s="114"/>
      <c r="L6" s="114"/>
      <c r="M6" s="114"/>
      <c r="N6" s="114"/>
      <c r="O6" s="114"/>
      <c r="P6" s="114"/>
      <c r="Q6" s="114"/>
      <c r="R6" s="114"/>
      <c r="S6" s="114"/>
      <c r="T6" s="114"/>
      <c r="U6" s="114"/>
      <c r="V6" s="114"/>
      <c r="W6" s="114"/>
      <c r="X6" s="114"/>
      <c r="Y6" s="114"/>
      <c r="Z6" s="114"/>
      <c r="AA6" s="114"/>
      <c r="AB6" s="114"/>
      <c r="AC6" s="114"/>
      <c r="AD6" s="115"/>
    </row>
    <row r="7" spans="1:30" x14ac:dyDescent="0.2">
      <c r="A7" s="113"/>
      <c r="B7" s="114"/>
      <c r="C7" s="114"/>
      <c r="D7" s="114"/>
      <c r="E7" s="114"/>
      <c r="F7" s="116"/>
      <c r="G7" s="116"/>
      <c r="H7" s="114"/>
      <c r="I7" s="114"/>
      <c r="J7" s="114"/>
      <c r="K7" s="114"/>
      <c r="L7" s="114"/>
      <c r="M7" s="114"/>
      <c r="N7" s="114"/>
      <c r="O7" s="114"/>
      <c r="P7" s="114"/>
      <c r="Q7" s="114"/>
      <c r="R7" s="114"/>
      <c r="S7" s="114"/>
      <c r="T7" s="114"/>
      <c r="U7" s="114"/>
      <c r="V7" s="114"/>
      <c r="W7" s="114"/>
      <c r="X7" s="114"/>
      <c r="Y7" s="114"/>
      <c r="Z7" s="114"/>
      <c r="AA7" s="114"/>
      <c r="AB7" s="114"/>
      <c r="AC7" s="114"/>
      <c r="AD7" s="115"/>
    </row>
    <row r="8" spans="1:30" x14ac:dyDescent="0.2">
      <c r="A8" s="113"/>
      <c r="B8" s="114"/>
      <c r="C8" s="114"/>
      <c r="D8" s="114" t="s">
        <v>201</v>
      </c>
      <c r="E8" s="114"/>
      <c r="F8" s="204">
        <v>84.12</v>
      </c>
      <c r="G8" s="204"/>
      <c r="H8" s="114"/>
      <c r="I8" s="114" t="s">
        <v>202</v>
      </c>
      <c r="J8" s="114"/>
      <c r="K8" s="114"/>
      <c r="L8" s="114"/>
      <c r="M8" s="114"/>
      <c r="N8" s="114"/>
      <c r="O8" s="114"/>
      <c r="P8" s="114"/>
      <c r="Q8" s="114"/>
      <c r="R8" s="114"/>
      <c r="S8" s="114"/>
      <c r="T8" s="114"/>
      <c r="U8" s="114"/>
      <c r="V8" s="114"/>
      <c r="W8" s="114"/>
      <c r="X8" s="114"/>
      <c r="Y8" s="114"/>
      <c r="Z8" s="114"/>
      <c r="AA8" s="114"/>
      <c r="AB8" s="114"/>
      <c r="AC8" s="114"/>
      <c r="AD8" s="115"/>
    </row>
    <row r="9" spans="1:30" x14ac:dyDescent="0.2">
      <c r="A9" s="113"/>
      <c r="B9" s="114"/>
      <c r="C9" s="114"/>
      <c r="D9" s="114" t="s">
        <v>203</v>
      </c>
      <c r="E9" s="114"/>
      <c r="F9" s="205">
        <v>78.5</v>
      </c>
      <c r="G9" s="205"/>
      <c r="H9" s="114"/>
      <c r="I9" s="114" t="s">
        <v>204</v>
      </c>
      <c r="J9" s="114"/>
      <c r="K9" s="114"/>
      <c r="L9" s="114"/>
      <c r="M9" s="114"/>
      <c r="N9" s="114"/>
      <c r="O9" s="114"/>
      <c r="P9" s="114"/>
      <c r="Q9" s="114"/>
      <c r="R9" s="114"/>
      <c r="S9" s="114"/>
      <c r="T9" s="114"/>
      <c r="U9" s="114"/>
      <c r="V9" s="114"/>
      <c r="W9" s="114"/>
      <c r="X9" s="114"/>
      <c r="Y9" s="114"/>
      <c r="Z9" s="114"/>
      <c r="AA9" s="114"/>
      <c r="AB9" s="114"/>
      <c r="AC9" s="114"/>
      <c r="AD9" s="115"/>
    </row>
    <row r="10" spans="1:30" x14ac:dyDescent="0.2">
      <c r="A10" s="113"/>
      <c r="B10" s="114"/>
      <c r="C10" s="114"/>
      <c r="D10" s="114" t="s">
        <v>205</v>
      </c>
      <c r="E10" s="114"/>
      <c r="F10" s="205">
        <v>18.125</v>
      </c>
      <c r="G10" s="205"/>
      <c r="H10" s="114"/>
      <c r="I10" s="114" t="s">
        <v>206</v>
      </c>
      <c r="J10" s="114"/>
      <c r="K10" s="114"/>
      <c r="L10" s="114"/>
      <c r="M10" s="114"/>
      <c r="N10" s="114"/>
      <c r="O10" s="114"/>
      <c r="P10" s="114"/>
      <c r="Q10" s="114"/>
      <c r="R10" s="114"/>
      <c r="S10" s="114"/>
      <c r="T10" s="114"/>
      <c r="U10" s="114"/>
      <c r="V10" s="114"/>
      <c r="W10" s="114"/>
      <c r="X10" s="114"/>
      <c r="Y10" s="114"/>
      <c r="Z10" s="114"/>
      <c r="AA10" s="114"/>
      <c r="AB10" s="114"/>
      <c r="AC10" s="114"/>
      <c r="AD10" s="115"/>
    </row>
    <row r="11" spans="1:30" x14ac:dyDescent="0.2">
      <c r="A11" s="113"/>
      <c r="B11" s="114"/>
      <c r="C11" s="114"/>
      <c r="D11" s="114"/>
      <c r="E11" s="114"/>
      <c r="F11" s="118"/>
      <c r="G11" s="116"/>
      <c r="H11" s="114"/>
      <c r="I11" s="114"/>
      <c r="J11" s="114"/>
      <c r="K11" s="114"/>
      <c r="L11" s="114"/>
      <c r="M11" s="114"/>
      <c r="N11" s="114"/>
      <c r="O11" s="114"/>
      <c r="P11" s="114"/>
      <c r="Q11" s="114"/>
      <c r="R11" s="114"/>
      <c r="S11" s="114"/>
      <c r="T11" s="114"/>
      <c r="U11" s="114"/>
      <c r="V11" s="114"/>
      <c r="W11" s="114"/>
      <c r="X11" s="114"/>
      <c r="Y11" s="114"/>
      <c r="Z11" s="114"/>
      <c r="AA11" s="114"/>
      <c r="AB11" s="114"/>
      <c r="AC11" s="114"/>
      <c r="AD11" s="115"/>
    </row>
    <row r="12" spans="1:30" x14ac:dyDescent="0.2">
      <c r="A12" s="113"/>
      <c r="B12" s="114"/>
      <c r="C12" s="114"/>
      <c r="D12" s="114" t="s">
        <v>207</v>
      </c>
      <c r="E12" s="114"/>
      <c r="F12" s="206">
        <f>2*(H*W+H*D+W*D)/1550</f>
        <v>12.323751612903227</v>
      </c>
      <c r="G12" s="206"/>
      <c r="H12" s="114"/>
      <c r="I12" s="114" t="s">
        <v>208</v>
      </c>
      <c r="J12" s="114"/>
      <c r="K12" s="114"/>
      <c r="L12" s="114"/>
      <c r="M12" s="114"/>
      <c r="N12" s="114"/>
      <c r="O12" s="114"/>
      <c r="P12" s="114"/>
      <c r="Q12" s="114"/>
      <c r="R12" s="114"/>
      <c r="S12" s="114"/>
      <c r="T12" s="114"/>
      <c r="U12" s="114"/>
      <c r="V12" s="114"/>
      <c r="W12" s="114"/>
      <c r="X12" s="114"/>
      <c r="Y12" s="114"/>
      <c r="Z12" s="114"/>
      <c r="AA12" s="114"/>
      <c r="AB12" s="114"/>
      <c r="AC12" s="114"/>
      <c r="AD12" s="115"/>
    </row>
    <row r="13" spans="1:30" x14ac:dyDescent="0.2">
      <c r="A13" s="113"/>
      <c r="B13" s="114"/>
      <c r="C13" s="114"/>
      <c r="D13" s="114"/>
      <c r="E13" s="114"/>
      <c r="F13" s="116"/>
      <c r="G13" s="116"/>
      <c r="H13" s="114"/>
      <c r="I13" s="114"/>
      <c r="J13" s="114"/>
      <c r="K13" s="114"/>
      <c r="L13" s="114"/>
      <c r="M13" s="114"/>
      <c r="N13" s="114"/>
      <c r="O13" s="114"/>
      <c r="P13" s="114"/>
      <c r="Q13" s="114"/>
      <c r="R13" s="114"/>
      <c r="S13" s="114"/>
      <c r="T13" s="114"/>
      <c r="U13" s="114"/>
      <c r="V13" s="114"/>
      <c r="W13" s="114"/>
      <c r="X13" s="114"/>
      <c r="Y13" s="114"/>
      <c r="Z13" s="114"/>
      <c r="AA13" s="114"/>
      <c r="AB13" s="114"/>
      <c r="AC13" s="114"/>
      <c r="AD13" s="115"/>
    </row>
    <row r="14" spans="1:30" x14ac:dyDescent="0.2">
      <c r="A14" s="117" t="s">
        <v>209</v>
      </c>
      <c r="B14" s="114"/>
      <c r="C14" s="114"/>
      <c r="D14" s="114"/>
      <c r="E14" s="114"/>
      <c r="F14" s="116"/>
      <c r="G14" s="116"/>
      <c r="H14" s="114"/>
      <c r="I14" s="114"/>
      <c r="J14" s="114"/>
      <c r="K14" s="114"/>
      <c r="L14" s="114"/>
      <c r="M14" s="114"/>
      <c r="N14" s="114"/>
      <c r="O14" s="114"/>
      <c r="P14" s="114"/>
      <c r="Q14" s="114"/>
      <c r="R14" s="114"/>
      <c r="S14" s="114"/>
      <c r="T14" s="114"/>
      <c r="U14" s="114"/>
      <c r="V14" s="114"/>
      <c r="W14" s="114"/>
      <c r="X14" s="114"/>
      <c r="Y14" s="114"/>
      <c r="Z14" s="114"/>
      <c r="AA14" s="114"/>
      <c r="AB14" s="114"/>
      <c r="AC14" s="114"/>
      <c r="AD14" s="115"/>
    </row>
    <row r="15" spans="1:30" ht="29.25" customHeight="1" x14ac:dyDescent="0.2">
      <c r="A15" s="113"/>
      <c r="B15" s="207" t="s">
        <v>210</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row>
    <row r="16" spans="1:30" x14ac:dyDescent="0.2">
      <c r="A16" s="113"/>
      <c r="B16" s="114"/>
      <c r="C16" s="114"/>
      <c r="D16" s="114"/>
      <c r="E16" s="114"/>
      <c r="F16" s="116"/>
      <c r="G16" s="116"/>
      <c r="H16" s="114"/>
      <c r="I16" s="114"/>
      <c r="J16" s="114"/>
      <c r="K16" s="114"/>
      <c r="L16" s="114"/>
      <c r="M16" s="114"/>
      <c r="N16" s="114"/>
      <c r="O16" s="114"/>
      <c r="P16" s="114"/>
      <c r="Q16" s="114"/>
      <c r="R16" s="114"/>
      <c r="S16" s="114"/>
      <c r="T16" s="114"/>
      <c r="U16" s="114"/>
      <c r="V16" s="114"/>
      <c r="W16" s="114"/>
      <c r="X16" s="114"/>
      <c r="Y16" s="114"/>
      <c r="Z16" s="114"/>
      <c r="AA16" s="114"/>
      <c r="AB16" s="114"/>
      <c r="AC16" s="114"/>
      <c r="AD16" s="115"/>
    </row>
    <row r="17" spans="1:30" x14ac:dyDescent="0.2">
      <c r="A17" s="113"/>
      <c r="B17" s="114"/>
      <c r="C17" s="114"/>
      <c r="D17" s="114"/>
      <c r="E17" s="114"/>
      <c r="F17" s="208">
        <v>0.05</v>
      </c>
      <c r="G17" s="208"/>
      <c r="H17" s="114"/>
      <c r="I17" s="114" t="s">
        <v>211</v>
      </c>
      <c r="J17" s="114"/>
      <c r="K17" s="114"/>
      <c r="L17" s="114"/>
      <c r="M17" s="114"/>
      <c r="N17" s="114"/>
      <c r="O17" s="114"/>
      <c r="P17" s="114"/>
      <c r="Q17" s="114"/>
      <c r="R17" s="114"/>
      <c r="S17" s="114"/>
      <c r="T17" s="114"/>
      <c r="U17" s="114"/>
      <c r="V17" s="114"/>
      <c r="W17" s="114"/>
      <c r="X17" s="114"/>
      <c r="Y17" s="114"/>
      <c r="Z17" s="114"/>
      <c r="AA17" s="114"/>
      <c r="AB17" s="114"/>
      <c r="AC17" s="114"/>
      <c r="AD17" s="115"/>
    </row>
    <row r="18" spans="1:30" x14ac:dyDescent="0.2">
      <c r="A18" s="113"/>
      <c r="B18" s="114"/>
      <c r="C18" s="114"/>
      <c r="D18" s="114"/>
      <c r="E18" s="114"/>
      <c r="F18" s="209">
        <v>1</v>
      </c>
      <c r="G18" s="209"/>
      <c r="H18" s="114"/>
      <c r="I18" s="114" t="s">
        <v>212</v>
      </c>
      <c r="J18" s="114"/>
      <c r="K18" s="114"/>
      <c r="L18" s="114"/>
      <c r="M18" s="114"/>
      <c r="N18" s="114"/>
      <c r="O18" s="114"/>
      <c r="P18" s="114"/>
      <c r="Q18" s="114"/>
      <c r="R18" s="114"/>
      <c r="S18" s="114"/>
      <c r="T18" s="114"/>
      <c r="U18" s="114"/>
      <c r="V18" s="114"/>
      <c r="W18" s="114"/>
      <c r="X18" s="114"/>
      <c r="Y18" s="114"/>
      <c r="Z18" s="114"/>
      <c r="AA18" s="114"/>
      <c r="AB18" s="114"/>
      <c r="AC18" s="114"/>
      <c r="AD18" s="115"/>
    </row>
    <row r="19" spans="1:30" x14ac:dyDescent="0.2">
      <c r="A19" s="113"/>
      <c r="B19" s="114"/>
      <c r="C19" s="114"/>
      <c r="D19" s="114"/>
      <c r="E19" s="114"/>
      <c r="F19" s="209">
        <v>0</v>
      </c>
      <c r="G19" s="209"/>
      <c r="H19" s="114"/>
      <c r="I19" s="114" t="s">
        <v>213</v>
      </c>
      <c r="J19" s="114"/>
      <c r="K19" s="114"/>
      <c r="L19" s="114"/>
      <c r="M19" s="114"/>
      <c r="N19" s="114"/>
      <c r="O19" s="114"/>
      <c r="P19" s="114"/>
      <c r="Q19" s="114"/>
      <c r="R19" s="114"/>
      <c r="S19" s="114"/>
      <c r="T19" s="114"/>
      <c r="U19" s="114"/>
      <c r="V19" s="114"/>
      <c r="W19" s="114"/>
      <c r="X19" s="114"/>
      <c r="Y19" s="114"/>
      <c r="Z19" s="114"/>
      <c r="AA19" s="114"/>
      <c r="AB19" s="114"/>
      <c r="AC19" s="114"/>
      <c r="AD19" s="115"/>
    </row>
    <row r="20" spans="1:30" x14ac:dyDescent="0.2">
      <c r="A20" s="113"/>
      <c r="B20" s="114"/>
      <c r="C20" s="114"/>
      <c r="D20" s="114"/>
      <c r="E20" s="114"/>
      <c r="F20" s="209">
        <v>0.05</v>
      </c>
      <c r="G20" s="209"/>
      <c r="H20" s="114"/>
      <c r="I20" s="114" t="s">
        <v>214</v>
      </c>
      <c r="J20" s="114"/>
      <c r="K20" s="114"/>
      <c r="L20" s="114"/>
      <c r="M20" s="114"/>
      <c r="N20" s="114"/>
      <c r="O20" s="114"/>
      <c r="P20" s="114"/>
      <c r="Q20" s="114"/>
      <c r="R20" s="114"/>
      <c r="S20" s="114"/>
      <c r="T20" s="114"/>
      <c r="U20" s="114"/>
      <c r="V20" s="114"/>
      <c r="W20" s="114"/>
      <c r="X20" s="114"/>
      <c r="Y20" s="114"/>
      <c r="Z20" s="114"/>
      <c r="AA20" s="114"/>
      <c r="AB20" s="114"/>
      <c r="AC20" s="114"/>
      <c r="AD20" s="115"/>
    </row>
    <row r="21" spans="1:30" x14ac:dyDescent="0.2">
      <c r="A21" s="113"/>
      <c r="B21" s="114"/>
      <c r="C21" s="114"/>
      <c r="D21" s="114"/>
      <c r="E21" s="114"/>
      <c r="F21" s="209">
        <v>0</v>
      </c>
      <c r="G21" s="209"/>
      <c r="H21" s="114"/>
      <c r="I21" s="114" t="s">
        <v>215</v>
      </c>
      <c r="J21" s="114"/>
      <c r="K21" s="114"/>
      <c r="L21" s="114"/>
      <c r="M21" s="114"/>
      <c r="N21" s="114"/>
      <c r="O21" s="114"/>
      <c r="P21" s="114"/>
      <c r="Q21" s="114"/>
      <c r="R21" s="114"/>
      <c r="S21" s="114"/>
      <c r="T21" s="114"/>
      <c r="U21" s="114"/>
      <c r="V21" s="114"/>
      <c r="W21" s="114"/>
      <c r="X21" s="114"/>
      <c r="Y21" s="114"/>
      <c r="Z21" s="114"/>
      <c r="AA21" s="114"/>
      <c r="AB21" s="114"/>
      <c r="AC21" s="114"/>
      <c r="AD21" s="115"/>
    </row>
    <row r="22" spans="1:30" x14ac:dyDescent="0.2">
      <c r="A22" s="113"/>
      <c r="B22" s="114"/>
      <c r="C22" s="114"/>
      <c r="D22" s="114"/>
      <c r="E22" s="114"/>
      <c r="F22" s="209">
        <v>0</v>
      </c>
      <c r="G22" s="209"/>
      <c r="H22" s="114"/>
      <c r="I22" s="114" t="s">
        <v>216</v>
      </c>
      <c r="J22" s="114"/>
      <c r="K22" s="114"/>
      <c r="L22" s="114"/>
      <c r="M22" s="114"/>
      <c r="N22" s="114"/>
      <c r="O22" s="114"/>
      <c r="P22" s="114"/>
      <c r="Q22" s="114"/>
      <c r="R22" s="114"/>
      <c r="S22" s="114"/>
      <c r="T22" s="114"/>
      <c r="U22" s="114"/>
      <c r="V22" s="114"/>
      <c r="W22" s="114"/>
      <c r="X22" s="114"/>
      <c r="Y22" s="114"/>
      <c r="Z22" s="114"/>
      <c r="AA22" s="114"/>
      <c r="AB22" s="114"/>
      <c r="AC22" s="114"/>
      <c r="AD22" s="115"/>
    </row>
    <row r="23" spans="1:30" x14ac:dyDescent="0.2">
      <c r="A23" s="113"/>
      <c r="B23" s="114"/>
      <c r="C23" s="114"/>
      <c r="D23" s="114"/>
      <c r="E23" s="114"/>
      <c r="F23" s="116"/>
      <c r="G23" s="116"/>
      <c r="H23" s="114"/>
      <c r="I23" s="114"/>
      <c r="J23" s="114"/>
      <c r="K23" s="114"/>
      <c r="L23" s="114"/>
      <c r="M23" s="114"/>
      <c r="N23" s="114"/>
      <c r="O23" s="114"/>
      <c r="P23" s="114"/>
      <c r="Q23" s="114"/>
      <c r="R23" s="114"/>
      <c r="S23" s="114"/>
      <c r="T23" s="114"/>
      <c r="U23" s="114"/>
      <c r="V23" s="114"/>
      <c r="W23" s="114"/>
      <c r="X23" s="114"/>
      <c r="Y23" s="114"/>
      <c r="Z23" s="114"/>
      <c r="AA23" s="114"/>
      <c r="AB23" s="114"/>
      <c r="AC23" s="114"/>
      <c r="AD23" s="115"/>
    </row>
    <row r="24" spans="1:30" x14ac:dyDescent="0.2">
      <c r="A24" s="113"/>
      <c r="B24" s="114"/>
      <c r="C24" s="114"/>
      <c r="D24" s="114" t="s">
        <v>217</v>
      </c>
      <c r="E24" s="114"/>
      <c r="F24" s="206">
        <f>GSM-($F$17*W*D+$F$18*W*D+$F$19*H*W+$F$20*H*W+$F$21*H*D+$F$22*H*D)/1550</f>
        <v>11.146897338709678</v>
      </c>
      <c r="G24" s="206"/>
      <c r="H24" s="114"/>
      <c r="I24" s="114"/>
      <c r="J24" s="114"/>
      <c r="K24" s="114"/>
      <c r="L24" s="114"/>
      <c r="M24" s="114"/>
      <c r="N24" s="114"/>
      <c r="O24" s="114"/>
      <c r="P24" s="114"/>
      <c r="Q24" s="114"/>
      <c r="R24" s="114"/>
      <c r="S24" s="114"/>
      <c r="T24" s="114"/>
      <c r="U24" s="114"/>
      <c r="V24" s="114"/>
      <c r="W24" s="114"/>
      <c r="X24" s="114"/>
      <c r="Y24" s="114"/>
      <c r="Z24" s="114"/>
      <c r="AA24" s="114"/>
      <c r="AB24" s="114"/>
      <c r="AC24" s="114"/>
      <c r="AD24" s="115"/>
    </row>
    <row r="25" spans="1:30" x14ac:dyDescent="0.2">
      <c r="A25" s="113"/>
      <c r="B25" s="114"/>
      <c r="C25" s="114"/>
      <c r="D25" s="114"/>
      <c r="E25" s="114"/>
      <c r="F25" s="116"/>
      <c r="G25" s="116"/>
      <c r="H25" s="114"/>
      <c r="I25" s="114"/>
      <c r="J25" s="114"/>
      <c r="K25" s="114"/>
      <c r="L25" s="114"/>
      <c r="M25" s="114"/>
      <c r="N25" s="114"/>
      <c r="O25" s="114"/>
      <c r="P25" s="114"/>
      <c r="Q25" s="114"/>
      <c r="R25" s="114"/>
      <c r="S25" s="114"/>
      <c r="T25" s="114"/>
      <c r="U25" s="114"/>
      <c r="V25" s="114"/>
      <c r="W25" s="114"/>
      <c r="X25" s="114"/>
      <c r="Y25" s="114"/>
      <c r="Z25" s="114"/>
      <c r="AA25" s="114"/>
      <c r="AB25" s="114"/>
      <c r="AC25" s="114"/>
      <c r="AD25" s="115"/>
    </row>
    <row r="26" spans="1:30" x14ac:dyDescent="0.2">
      <c r="A26" s="117" t="s">
        <v>218</v>
      </c>
      <c r="B26" s="114"/>
      <c r="C26" s="114"/>
      <c r="D26" s="114"/>
      <c r="E26" s="114"/>
      <c r="F26" s="116"/>
      <c r="G26" s="116"/>
      <c r="H26" s="114"/>
      <c r="I26" s="114"/>
      <c r="J26" s="114"/>
      <c r="K26" s="114"/>
      <c r="L26" s="114"/>
      <c r="M26" s="114"/>
      <c r="N26" s="114"/>
      <c r="O26" s="114"/>
      <c r="P26" s="114"/>
      <c r="Q26" s="114"/>
      <c r="R26" s="114"/>
      <c r="S26" s="114"/>
      <c r="T26" s="114"/>
      <c r="U26" s="114"/>
      <c r="V26" s="114"/>
      <c r="W26" s="114"/>
      <c r="X26" s="114"/>
      <c r="Y26" s="114"/>
      <c r="Z26" s="114"/>
      <c r="AA26" s="114"/>
      <c r="AB26" s="114"/>
      <c r="AC26" s="114"/>
      <c r="AD26" s="115"/>
    </row>
    <row r="27" spans="1:30" ht="28.5" customHeight="1" x14ac:dyDescent="0.2">
      <c r="A27" s="113"/>
      <c r="B27" s="207" t="s">
        <v>219</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row>
    <row r="28" spans="1:30" x14ac:dyDescent="0.2">
      <c r="A28" s="113"/>
      <c r="B28" s="114"/>
      <c r="C28" s="114"/>
      <c r="D28" s="114"/>
      <c r="E28" s="114"/>
      <c r="F28" s="116"/>
      <c r="G28" s="116"/>
      <c r="H28" s="114"/>
      <c r="I28" s="114"/>
      <c r="J28" s="114"/>
      <c r="K28" s="114"/>
      <c r="L28" s="114"/>
      <c r="M28" s="114"/>
      <c r="N28" s="114"/>
      <c r="O28" s="114"/>
      <c r="P28" s="114"/>
      <c r="Q28" s="114"/>
      <c r="R28" s="114"/>
      <c r="S28" s="114"/>
      <c r="T28" s="114"/>
      <c r="U28" s="114"/>
      <c r="V28" s="114"/>
      <c r="W28" s="114"/>
      <c r="X28" s="114"/>
      <c r="Y28" s="114"/>
      <c r="Z28" s="114"/>
      <c r="AA28" s="114"/>
      <c r="AB28" s="114"/>
      <c r="AC28" s="114"/>
      <c r="AD28" s="115"/>
    </row>
    <row r="29" spans="1:30" ht="15.75" x14ac:dyDescent="0.3">
      <c r="A29" s="113"/>
      <c r="B29" s="114"/>
      <c r="C29" s="114"/>
      <c r="D29" s="114" t="s">
        <v>220</v>
      </c>
      <c r="E29" s="114"/>
      <c r="F29" s="210">
        <v>30</v>
      </c>
      <c r="G29" s="210"/>
      <c r="H29" s="114"/>
      <c r="I29" s="114" t="s">
        <v>221</v>
      </c>
      <c r="J29" s="114"/>
      <c r="K29" s="114"/>
      <c r="L29" s="114"/>
      <c r="M29" s="114"/>
      <c r="N29" s="114"/>
      <c r="O29" s="114"/>
      <c r="P29" s="114"/>
      <c r="Q29" s="114"/>
      <c r="R29" s="114"/>
      <c r="S29" s="114"/>
      <c r="T29" s="114"/>
      <c r="U29" s="114"/>
      <c r="V29" s="114"/>
      <c r="W29" s="114"/>
      <c r="X29" s="114"/>
      <c r="Y29" s="114"/>
      <c r="Z29" s="114"/>
      <c r="AA29" s="114"/>
      <c r="AB29" s="114"/>
      <c r="AC29" s="114"/>
      <c r="AD29" s="115"/>
    </row>
    <row r="30" spans="1:30" x14ac:dyDescent="0.2">
      <c r="A30" s="113"/>
      <c r="B30" s="114"/>
      <c r="C30" s="114"/>
      <c r="D30" s="114"/>
      <c r="E30" s="114"/>
      <c r="F30" s="116" t="s">
        <v>222</v>
      </c>
      <c r="G30" s="116"/>
      <c r="H30" s="114"/>
      <c r="I30" s="114"/>
      <c r="J30" s="114"/>
      <c r="K30" s="114"/>
      <c r="L30" s="114"/>
      <c r="M30" s="114"/>
      <c r="N30" s="114"/>
      <c r="O30" s="114"/>
      <c r="P30" s="114"/>
      <c r="Q30" s="114"/>
      <c r="R30" s="114"/>
      <c r="S30" s="114"/>
      <c r="T30" s="114"/>
      <c r="U30" s="114"/>
      <c r="V30" s="114"/>
      <c r="W30" s="114"/>
      <c r="X30" s="114"/>
      <c r="Y30" s="114"/>
      <c r="Z30" s="114"/>
      <c r="AA30" s="114"/>
      <c r="AB30" s="114"/>
      <c r="AC30" s="114"/>
      <c r="AD30" s="115"/>
    </row>
    <row r="31" spans="1:30" x14ac:dyDescent="0.2">
      <c r="A31" s="117" t="s">
        <v>223</v>
      </c>
      <c r="B31" s="114"/>
      <c r="C31" s="114"/>
      <c r="D31" s="114"/>
      <c r="E31" s="114"/>
      <c r="F31" s="116"/>
      <c r="G31" s="116"/>
      <c r="H31" s="114"/>
      <c r="I31" s="114"/>
      <c r="J31" s="114"/>
      <c r="K31" s="114"/>
      <c r="L31" s="114"/>
      <c r="M31" s="114"/>
      <c r="N31" s="114"/>
      <c r="O31" s="114"/>
      <c r="P31" s="114"/>
      <c r="Q31" s="114"/>
      <c r="R31" s="114"/>
      <c r="S31" s="114"/>
      <c r="T31" s="114"/>
      <c r="U31" s="114"/>
      <c r="V31" s="114"/>
      <c r="W31" s="114"/>
      <c r="X31" s="114"/>
      <c r="Y31" s="114"/>
      <c r="Z31" s="114"/>
      <c r="AA31" s="114"/>
      <c r="AB31" s="114"/>
      <c r="AC31" s="114"/>
      <c r="AD31" s="115"/>
    </row>
    <row r="32" spans="1:30" ht="30" customHeight="1" x14ac:dyDescent="0.2">
      <c r="A32" s="113"/>
      <c r="B32" s="207" t="s">
        <v>224</v>
      </c>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row>
    <row r="33" spans="1:30" x14ac:dyDescent="0.2">
      <c r="A33" s="113"/>
      <c r="B33" s="114"/>
      <c r="C33" s="114"/>
      <c r="D33" s="114"/>
      <c r="E33" s="114"/>
      <c r="F33" s="116"/>
      <c r="G33" s="116"/>
      <c r="H33" s="114"/>
      <c r="I33" s="114"/>
      <c r="J33" s="114"/>
      <c r="K33" s="114"/>
      <c r="L33" s="114"/>
      <c r="M33" s="114"/>
      <c r="N33" s="114"/>
      <c r="O33" s="114"/>
      <c r="P33" s="114"/>
      <c r="Q33" s="114"/>
      <c r="R33" s="114"/>
      <c r="S33" s="114"/>
      <c r="T33" s="114"/>
      <c r="U33" s="114"/>
      <c r="V33" s="114"/>
      <c r="W33" s="114"/>
      <c r="X33" s="114"/>
      <c r="Y33" s="114"/>
      <c r="Z33" s="114"/>
      <c r="AA33" s="114"/>
      <c r="AB33" s="114"/>
      <c r="AC33" s="114"/>
      <c r="AD33" s="115"/>
    </row>
    <row r="34" spans="1:30" ht="15.75" x14ac:dyDescent="0.3">
      <c r="A34" s="113"/>
      <c r="B34" s="114"/>
      <c r="C34" s="114"/>
      <c r="D34" s="114" t="s">
        <v>225</v>
      </c>
      <c r="E34" s="114"/>
      <c r="F34" s="211">
        <v>50</v>
      </c>
      <c r="G34" s="211"/>
      <c r="H34" s="114"/>
      <c r="I34" s="114" t="s">
        <v>226</v>
      </c>
      <c r="J34" s="114"/>
      <c r="K34" s="114"/>
      <c r="L34" s="114"/>
      <c r="M34" s="114"/>
      <c r="N34" s="114"/>
      <c r="O34" s="114"/>
      <c r="P34" s="114"/>
      <c r="Q34" s="114"/>
      <c r="R34" s="114"/>
      <c r="S34" s="114"/>
      <c r="T34" s="114"/>
      <c r="U34" s="114"/>
      <c r="V34" s="114"/>
      <c r="W34" s="114"/>
      <c r="X34" s="114"/>
      <c r="Y34" s="114"/>
      <c r="Z34" s="114"/>
      <c r="AA34" s="114"/>
      <c r="AB34" s="114"/>
      <c r="AC34" s="114"/>
      <c r="AD34" s="115"/>
    </row>
    <row r="35" spans="1:30" x14ac:dyDescent="0.2">
      <c r="A35" s="113"/>
      <c r="B35" s="114"/>
      <c r="C35" s="114"/>
      <c r="D35" s="114"/>
      <c r="E35" s="114"/>
      <c r="F35" s="116"/>
      <c r="G35" s="116"/>
      <c r="H35" s="114"/>
      <c r="I35" s="114"/>
      <c r="J35" s="114"/>
      <c r="K35" s="114"/>
      <c r="L35" s="114"/>
      <c r="M35" s="114"/>
      <c r="N35" s="114"/>
      <c r="O35" s="114"/>
      <c r="P35" s="114"/>
      <c r="Q35" s="114"/>
      <c r="R35" s="114"/>
      <c r="S35" s="114"/>
      <c r="T35" s="114"/>
      <c r="U35" s="114"/>
      <c r="V35" s="114"/>
      <c r="W35" s="114"/>
      <c r="X35" s="114"/>
      <c r="Y35" s="114"/>
      <c r="Z35" s="114"/>
      <c r="AA35" s="114"/>
      <c r="AB35" s="114"/>
      <c r="AC35" s="114"/>
      <c r="AD35" s="115"/>
    </row>
    <row r="36" spans="1:30" x14ac:dyDescent="0.2">
      <c r="A36" s="117" t="s">
        <v>227</v>
      </c>
      <c r="B36" s="114"/>
      <c r="C36" s="114"/>
      <c r="D36" s="114"/>
      <c r="E36" s="114"/>
      <c r="F36" s="116"/>
      <c r="G36" s="116"/>
      <c r="H36" s="114"/>
      <c r="I36" s="114"/>
      <c r="J36" s="114"/>
      <c r="K36" s="114"/>
      <c r="L36" s="114"/>
      <c r="M36" s="114"/>
      <c r="N36" s="114"/>
      <c r="O36" s="114"/>
      <c r="P36" s="114"/>
      <c r="Q36" s="114"/>
      <c r="R36" s="114"/>
      <c r="S36" s="114"/>
      <c r="T36" s="114"/>
      <c r="U36" s="114"/>
      <c r="V36" s="114"/>
      <c r="W36" s="114"/>
      <c r="X36" s="114"/>
      <c r="Y36" s="114"/>
      <c r="Z36" s="114"/>
      <c r="AA36" s="114"/>
      <c r="AB36" s="114"/>
      <c r="AC36" s="114"/>
      <c r="AD36" s="115"/>
    </row>
    <row r="37" spans="1:30" x14ac:dyDescent="0.2">
      <c r="A37" s="113"/>
      <c r="B37" s="114"/>
      <c r="C37" s="114"/>
      <c r="D37" s="114"/>
      <c r="E37" s="114"/>
      <c r="F37" s="116"/>
      <c r="G37" s="116"/>
      <c r="H37" s="114"/>
      <c r="I37" s="114"/>
      <c r="J37" s="114"/>
      <c r="K37" s="114"/>
      <c r="L37" s="114"/>
      <c r="M37" s="114"/>
      <c r="N37" s="114"/>
      <c r="O37" s="114"/>
      <c r="P37" s="114"/>
      <c r="Q37" s="114"/>
      <c r="R37" s="114"/>
      <c r="S37" s="114"/>
      <c r="T37" s="114"/>
      <c r="U37" s="114"/>
      <c r="V37" s="114"/>
      <c r="W37" s="114"/>
      <c r="X37" s="114"/>
      <c r="Y37" s="114"/>
      <c r="Z37" s="114"/>
      <c r="AA37" s="114"/>
      <c r="AB37" s="114"/>
      <c r="AC37" s="114"/>
      <c r="AD37" s="115"/>
    </row>
    <row r="38" spans="1:30" ht="15.75" x14ac:dyDescent="0.3">
      <c r="A38" s="113"/>
      <c r="B38" s="114"/>
      <c r="C38" s="114"/>
      <c r="D38" s="114" t="s">
        <v>228</v>
      </c>
      <c r="E38" s="114"/>
      <c r="F38" s="212">
        <f>5.5*FSM*(Tmax-Ta)</f>
        <v>1226.1587072580646</v>
      </c>
      <c r="G38" s="212"/>
      <c r="H38" s="114"/>
      <c r="I38" s="114" t="s">
        <v>229</v>
      </c>
      <c r="J38" s="114"/>
      <c r="K38" s="114"/>
      <c r="L38" s="114"/>
      <c r="M38" s="114"/>
      <c r="N38" s="114"/>
      <c r="O38" s="114"/>
      <c r="P38" s="114"/>
      <c r="Q38" s="114"/>
      <c r="R38" s="114"/>
      <c r="S38" s="114"/>
      <c r="T38" s="114"/>
      <c r="U38" s="114"/>
      <c r="V38" s="114"/>
      <c r="W38" s="114"/>
      <c r="X38" s="114"/>
      <c r="Y38" s="114"/>
      <c r="Z38" s="114"/>
      <c r="AA38" s="114"/>
      <c r="AB38" s="114"/>
      <c r="AC38" s="114"/>
      <c r="AD38" s="115"/>
    </row>
    <row r="39" spans="1:30" x14ac:dyDescent="0.2">
      <c r="A39" s="113"/>
      <c r="B39" s="114"/>
      <c r="C39" s="114"/>
      <c r="D39" s="114"/>
      <c r="E39" s="114"/>
      <c r="F39" s="116"/>
      <c r="G39" s="116"/>
      <c r="H39" s="114"/>
      <c r="I39" s="114"/>
      <c r="J39" s="114"/>
      <c r="K39" s="114"/>
      <c r="L39" s="114"/>
      <c r="M39" s="114"/>
      <c r="N39" s="114"/>
      <c r="O39" s="114"/>
      <c r="P39" s="114"/>
      <c r="Q39" s="114"/>
      <c r="R39" s="114"/>
      <c r="S39" s="114"/>
      <c r="T39" s="114"/>
      <c r="U39" s="114"/>
      <c r="V39" s="114"/>
      <c r="W39" s="114"/>
      <c r="X39" s="114"/>
      <c r="Y39" s="114"/>
      <c r="Z39" s="114"/>
      <c r="AA39" s="114"/>
      <c r="AB39" s="114"/>
      <c r="AC39" s="114"/>
      <c r="AD39" s="115"/>
    </row>
    <row r="40" spans="1:30" x14ac:dyDescent="0.2">
      <c r="A40" s="117" t="s">
        <v>230</v>
      </c>
      <c r="B40" s="114"/>
      <c r="C40" s="114"/>
      <c r="D40" s="114"/>
      <c r="E40" s="114"/>
      <c r="F40" s="116"/>
      <c r="G40" s="116"/>
      <c r="H40" s="114"/>
      <c r="I40" s="114"/>
      <c r="J40" s="114"/>
      <c r="K40" s="114"/>
      <c r="L40" s="114"/>
      <c r="M40" s="114"/>
      <c r="N40" s="114"/>
      <c r="O40" s="114"/>
      <c r="P40" s="114"/>
      <c r="Q40" s="114"/>
      <c r="R40" s="114"/>
      <c r="S40" s="114"/>
      <c r="T40" s="114"/>
      <c r="U40" s="114"/>
      <c r="V40" s="114"/>
      <c r="W40" s="114"/>
      <c r="X40" s="114"/>
      <c r="Y40" s="114"/>
      <c r="Z40" s="114"/>
      <c r="AA40" s="114"/>
      <c r="AB40" s="114"/>
      <c r="AC40" s="114"/>
      <c r="AD40" s="115"/>
    </row>
    <row r="41" spans="1:30" x14ac:dyDescent="0.2">
      <c r="A41" s="113"/>
      <c r="B41" s="114" t="s">
        <v>231</v>
      </c>
      <c r="C41" s="114"/>
      <c r="D41" s="114"/>
      <c r="E41" s="114"/>
      <c r="F41" s="116"/>
      <c r="G41" s="116"/>
      <c r="H41" s="114"/>
      <c r="I41" s="114"/>
      <c r="J41" s="114"/>
      <c r="K41" s="114"/>
      <c r="L41" s="114"/>
      <c r="M41" s="114"/>
      <c r="N41" s="114"/>
      <c r="O41" s="114"/>
      <c r="P41" s="114"/>
      <c r="Q41" s="114"/>
      <c r="R41" s="114"/>
      <c r="S41" s="114"/>
      <c r="T41" s="114"/>
      <c r="U41" s="114"/>
      <c r="V41" s="114"/>
      <c r="W41" s="114"/>
      <c r="X41" s="114"/>
      <c r="Y41" s="114"/>
      <c r="Z41" s="114"/>
      <c r="AA41" s="114"/>
      <c r="AB41" s="114"/>
      <c r="AC41" s="114"/>
      <c r="AD41" s="115"/>
    </row>
    <row r="42" spans="1:30" x14ac:dyDescent="0.2">
      <c r="A42" s="113"/>
      <c r="B42" s="114"/>
      <c r="C42" s="114"/>
      <c r="D42" s="114"/>
      <c r="E42" s="114"/>
      <c r="F42" s="116"/>
      <c r="G42" s="116"/>
      <c r="H42" s="114"/>
      <c r="I42" s="114"/>
      <c r="J42" s="114"/>
      <c r="K42" s="114"/>
      <c r="L42" s="114"/>
      <c r="M42" s="114"/>
      <c r="N42" s="114"/>
      <c r="O42" s="114"/>
      <c r="P42" s="114"/>
      <c r="Q42" s="114"/>
      <c r="R42" s="114"/>
      <c r="S42" s="114"/>
      <c r="T42" s="114"/>
      <c r="U42" s="114"/>
      <c r="V42" s="114"/>
      <c r="W42" s="114"/>
      <c r="X42" s="114"/>
      <c r="Y42" s="114"/>
      <c r="Z42" s="114"/>
      <c r="AA42" s="114"/>
      <c r="AB42" s="114"/>
      <c r="AC42" s="114"/>
      <c r="AD42" s="115"/>
    </row>
    <row r="43" spans="1:30" ht="15.75" x14ac:dyDescent="0.3">
      <c r="A43" s="113"/>
      <c r="B43" s="114"/>
      <c r="C43" s="114"/>
      <c r="D43" s="114" t="s">
        <v>232</v>
      </c>
      <c r="E43" s="114"/>
      <c r="F43" s="206">
        <f>'Magnetic Heat Load'!$F$68+'PLC Heat Load'!$F$71</f>
        <v>3214.1000000000004</v>
      </c>
      <c r="G43" s="206"/>
      <c r="H43" s="114"/>
      <c r="I43" s="114" t="s">
        <v>233</v>
      </c>
      <c r="J43" s="114"/>
      <c r="K43" s="114"/>
      <c r="L43" s="114"/>
      <c r="M43" s="114"/>
      <c r="N43" s="114"/>
      <c r="O43" s="114"/>
      <c r="P43" s="114"/>
      <c r="Q43" s="114"/>
      <c r="R43" s="114"/>
      <c r="S43" s="114"/>
      <c r="T43" s="114"/>
      <c r="U43" s="114"/>
      <c r="V43" s="114"/>
      <c r="W43" s="114"/>
      <c r="X43" s="114"/>
      <c r="Y43" s="114"/>
      <c r="Z43" s="114"/>
      <c r="AA43" s="114"/>
      <c r="AB43" s="114"/>
      <c r="AC43" s="114"/>
      <c r="AD43" s="115"/>
    </row>
    <row r="44" spans="1:30" x14ac:dyDescent="0.2">
      <c r="A44" s="113"/>
      <c r="B44" s="114"/>
      <c r="C44" s="114"/>
      <c r="D44" s="114"/>
      <c r="E44" s="114"/>
      <c r="F44" s="116"/>
      <c r="G44" s="116"/>
      <c r="H44" s="114"/>
      <c r="I44" s="114"/>
      <c r="J44" s="114"/>
      <c r="K44" s="114"/>
      <c r="L44" s="114"/>
      <c r="M44" s="114"/>
      <c r="N44" s="114"/>
      <c r="O44" s="114"/>
      <c r="P44" s="114"/>
      <c r="Q44" s="114"/>
      <c r="R44" s="114"/>
      <c r="S44" s="114"/>
      <c r="T44" s="114"/>
      <c r="U44" s="114"/>
      <c r="V44" s="114"/>
      <c r="W44" s="114"/>
      <c r="X44" s="114"/>
      <c r="Y44" s="114"/>
      <c r="Z44" s="114"/>
      <c r="AA44" s="114"/>
      <c r="AB44" s="114"/>
      <c r="AC44" s="114"/>
      <c r="AD44" s="115"/>
    </row>
    <row r="45" spans="1:30" x14ac:dyDescent="0.2">
      <c r="A45" s="117" t="s">
        <v>234</v>
      </c>
      <c r="B45" s="114"/>
      <c r="C45" s="114"/>
      <c r="D45" s="114"/>
      <c r="E45" s="114"/>
      <c r="F45" s="116"/>
      <c r="G45" s="116"/>
      <c r="H45" s="114"/>
      <c r="I45" s="114"/>
      <c r="J45" s="114"/>
      <c r="K45" s="114"/>
      <c r="L45" s="114"/>
      <c r="M45" s="114"/>
      <c r="N45" s="114"/>
      <c r="O45" s="114"/>
      <c r="P45" s="114"/>
      <c r="Q45" s="114"/>
      <c r="R45" s="114"/>
      <c r="S45" s="114"/>
      <c r="T45" s="114"/>
      <c r="U45" s="114"/>
      <c r="V45" s="114"/>
      <c r="W45" s="114"/>
      <c r="X45" s="114"/>
      <c r="Y45" s="114"/>
      <c r="Z45" s="114"/>
      <c r="AA45" s="114"/>
      <c r="AB45" s="114"/>
      <c r="AC45" s="114"/>
      <c r="AD45" s="115"/>
    </row>
    <row r="46" spans="1:30" x14ac:dyDescent="0.2">
      <c r="A46" s="113"/>
      <c r="B46" s="114"/>
      <c r="C46" s="114"/>
      <c r="D46" s="114"/>
      <c r="E46" s="114"/>
      <c r="F46" s="116"/>
      <c r="G46" s="116"/>
      <c r="H46" s="114"/>
      <c r="I46" s="114"/>
      <c r="J46" s="114"/>
      <c r="K46" s="114"/>
      <c r="L46" s="114"/>
      <c r="M46" s="114"/>
      <c r="N46" s="114"/>
      <c r="O46" s="114"/>
      <c r="P46" s="114"/>
      <c r="Q46" s="114"/>
      <c r="R46" s="114"/>
      <c r="S46" s="114"/>
      <c r="T46" s="114"/>
      <c r="U46" s="114"/>
      <c r="V46" s="114"/>
      <c r="W46" s="114"/>
      <c r="X46" s="114"/>
      <c r="Y46" s="114"/>
      <c r="Z46" s="114"/>
      <c r="AA46" s="114"/>
      <c r="AB46" s="114"/>
      <c r="AC46" s="114"/>
      <c r="AD46" s="115"/>
    </row>
    <row r="47" spans="1:30" ht="15.75" customHeight="1" x14ac:dyDescent="0.3">
      <c r="A47" s="113"/>
      <c r="B47" s="114"/>
      <c r="C47" s="114"/>
      <c r="D47" s="114" t="s">
        <v>235</v>
      </c>
      <c r="E47" s="114"/>
      <c r="F47" s="206">
        <f>Pl-Pd</f>
        <v>1987.9412927419357</v>
      </c>
      <c r="G47" s="206"/>
      <c r="H47" s="114"/>
      <c r="I47" s="114" t="s">
        <v>236</v>
      </c>
      <c r="J47" s="114"/>
      <c r="K47" s="114"/>
      <c r="L47" s="114"/>
      <c r="M47" s="114"/>
      <c r="N47" s="114"/>
      <c r="O47" s="114"/>
      <c r="P47" s="114"/>
      <c r="Q47" s="114"/>
      <c r="R47" s="114"/>
      <c r="S47" s="114"/>
      <c r="T47" s="114"/>
      <c r="U47" s="114"/>
      <c r="V47" s="114"/>
      <c r="W47" s="114"/>
      <c r="X47" s="114"/>
      <c r="Y47" s="114"/>
      <c r="Z47" s="114"/>
      <c r="AA47" s="114"/>
      <c r="AB47" s="114"/>
      <c r="AC47" s="114"/>
      <c r="AD47" s="115"/>
    </row>
    <row r="48" spans="1:30" x14ac:dyDescent="0.2">
      <c r="A48" s="113"/>
      <c r="B48" s="114"/>
      <c r="C48" s="114"/>
      <c r="D48" s="114"/>
      <c r="E48" s="114"/>
      <c r="F48" s="116"/>
      <c r="G48" s="116"/>
      <c r="H48" s="114"/>
      <c r="I48" s="114"/>
      <c r="J48" s="114"/>
      <c r="K48" s="114"/>
      <c r="L48" s="114"/>
      <c r="M48" s="114"/>
      <c r="N48" s="114"/>
      <c r="O48" s="114"/>
      <c r="P48" s="114"/>
      <c r="Q48" s="114"/>
      <c r="R48" s="114"/>
      <c r="S48" s="114"/>
      <c r="T48" s="114"/>
      <c r="U48" s="114"/>
      <c r="V48" s="114"/>
      <c r="W48" s="114"/>
      <c r="X48" s="114"/>
      <c r="Y48" s="114"/>
      <c r="Z48" s="114"/>
      <c r="AA48" s="114"/>
      <c r="AB48" s="114"/>
      <c r="AC48" s="114"/>
      <c r="AD48" s="115"/>
    </row>
    <row r="49" spans="1:30" x14ac:dyDescent="0.2">
      <c r="A49" s="117" t="s">
        <v>237</v>
      </c>
      <c r="B49" s="114"/>
      <c r="C49" s="114"/>
      <c r="D49" s="114"/>
      <c r="E49" s="119" t="str">
        <f>IF(Pr&lt;=0,"Cooling is not required for this control panel.",CONCATENATE(TEXT(Pr*3.41,0)," BTU of cooling is required for this control panel."))</f>
        <v>6779 BTU of cooling is required for this control panel.</v>
      </c>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5"/>
    </row>
    <row r="50" spans="1:30" x14ac:dyDescent="0.2">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2"/>
    </row>
  </sheetData>
  <sheetProtection sheet="1"/>
  <mergeCells count="25">
    <mergeCell ref="F22:G22"/>
    <mergeCell ref="F24:G24"/>
    <mergeCell ref="F47:G47"/>
    <mergeCell ref="B27:AD27"/>
    <mergeCell ref="F29:G29"/>
    <mergeCell ref="B32:AD32"/>
    <mergeCell ref="F34:G34"/>
    <mergeCell ref="F38:G38"/>
    <mergeCell ref="F43:G43"/>
    <mergeCell ref="F17:G17"/>
    <mergeCell ref="F18:G18"/>
    <mergeCell ref="F19:G19"/>
    <mergeCell ref="F20:G20"/>
    <mergeCell ref="F21:G21"/>
    <mergeCell ref="F8:G8"/>
    <mergeCell ref="F9:G9"/>
    <mergeCell ref="F10:G10"/>
    <mergeCell ref="F12:G12"/>
    <mergeCell ref="B15:AD15"/>
    <mergeCell ref="A1:AD1"/>
    <mergeCell ref="A2:AD2"/>
    <mergeCell ref="E3:M3"/>
    <mergeCell ref="W3:AB3"/>
    <mergeCell ref="E4:M4"/>
    <mergeCell ref="W4:AB4"/>
  </mergeCells>
  <printOptions horizontalCentered="1"/>
  <pageMargins left="0.27986111111111112" right="0.2" top="0.25" bottom="0.5" header="0.51180555555555551" footer="0.5"/>
  <pageSetup firstPageNumber="0" orientation="portrait" horizontalDpi="300" verticalDpi="300"/>
  <headerFooter alignWithMargins="0">
    <oddFooter>&amp;L&amp;F
&amp;A&amp;C&amp;P of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C21" sqref="C21"/>
    </sheetView>
  </sheetViews>
  <sheetFormatPr defaultRowHeight="12.75" x14ac:dyDescent="0.2"/>
  <cols>
    <col min="2" max="2" width="32.7109375" customWidth="1"/>
    <col min="3" max="3" width="20.140625" customWidth="1"/>
    <col min="4" max="4" width="14.28515625" customWidth="1"/>
    <col min="5" max="6" width="14.7109375" customWidth="1"/>
  </cols>
  <sheetData>
    <row r="1" spans="1:6" ht="18.75" customHeight="1" x14ac:dyDescent="0.25">
      <c r="A1" s="213" t="s">
        <v>238</v>
      </c>
      <c r="B1" s="213"/>
      <c r="C1" s="213"/>
      <c r="D1" s="213"/>
      <c r="E1" s="213"/>
      <c r="F1" s="213"/>
    </row>
    <row r="2" spans="1:6" x14ac:dyDescent="0.2">
      <c r="A2" s="123"/>
      <c r="B2" s="124"/>
      <c r="C2" s="124"/>
      <c r="D2" s="124"/>
      <c r="E2" s="125" t="s">
        <v>239</v>
      </c>
      <c r="F2" s="126" t="s">
        <v>239</v>
      </c>
    </row>
    <row r="3" spans="1:6" x14ac:dyDescent="0.2">
      <c r="A3" s="127" t="s">
        <v>240</v>
      </c>
      <c r="B3" s="128" t="s">
        <v>241</v>
      </c>
      <c r="C3" s="128" t="s">
        <v>242</v>
      </c>
      <c r="D3" s="128" t="s">
        <v>44</v>
      </c>
      <c r="E3" s="129" t="s">
        <v>243</v>
      </c>
      <c r="F3" s="130" t="s">
        <v>244</v>
      </c>
    </row>
    <row r="4" spans="1:6" x14ac:dyDescent="0.2">
      <c r="A4" s="131">
        <v>1</v>
      </c>
      <c r="B4" s="132" t="s">
        <v>245</v>
      </c>
      <c r="C4" s="133" t="s">
        <v>246</v>
      </c>
      <c r="D4" s="133" t="s">
        <v>105</v>
      </c>
      <c r="E4" s="134">
        <v>60</v>
      </c>
      <c r="F4" s="135">
        <f t="shared" ref="F4:F35" si="0">A4*E4</f>
        <v>60</v>
      </c>
    </row>
    <row r="5" spans="1:6" x14ac:dyDescent="0.2">
      <c r="A5" s="136"/>
      <c r="B5" s="137" t="s">
        <v>245</v>
      </c>
      <c r="C5" s="138" t="s">
        <v>247</v>
      </c>
      <c r="D5" s="138" t="s">
        <v>74</v>
      </c>
      <c r="E5" s="139">
        <v>12</v>
      </c>
      <c r="F5" s="140">
        <f t="shared" si="0"/>
        <v>0</v>
      </c>
    </row>
    <row r="6" spans="1:6" x14ac:dyDescent="0.2">
      <c r="A6" s="136"/>
      <c r="B6" s="137" t="s">
        <v>248</v>
      </c>
      <c r="C6" s="138" t="s">
        <v>249</v>
      </c>
      <c r="D6" s="138" t="s">
        <v>85</v>
      </c>
      <c r="E6" s="139">
        <v>12.95</v>
      </c>
      <c r="F6" s="140">
        <f t="shared" si="0"/>
        <v>0</v>
      </c>
    </row>
    <row r="7" spans="1:6" x14ac:dyDescent="0.2">
      <c r="A7" s="136"/>
      <c r="B7" s="137" t="s">
        <v>191</v>
      </c>
      <c r="C7" s="138" t="s">
        <v>250</v>
      </c>
      <c r="D7" s="138" t="s">
        <v>89</v>
      </c>
      <c r="E7" s="139"/>
      <c r="F7" s="140">
        <f t="shared" si="0"/>
        <v>0</v>
      </c>
    </row>
    <row r="8" spans="1:6" x14ac:dyDescent="0.2">
      <c r="A8" s="136">
        <v>3</v>
      </c>
      <c r="B8" s="137" t="s">
        <v>251</v>
      </c>
      <c r="C8" s="138" t="s">
        <v>252</v>
      </c>
      <c r="D8" s="138" t="s">
        <v>253</v>
      </c>
      <c r="E8" s="141">
        <v>2.5</v>
      </c>
      <c r="F8" s="140">
        <f t="shared" si="0"/>
        <v>7.5</v>
      </c>
    </row>
    <row r="9" spans="1:6" x14ac:dyDescent="0.2">
      <c r="A9" s="136"/>
      <c r="B9" s="137" t="s">
        <v>254</v>
      </c>
      <c r="C9" s="138" t="s">
        <v>255</v>
      </c>
      <c r="D9" s="138" t="s">
        <v>91</v>
      </c>
      <c r="E9" s="142">
        <v>4</v>
      </c>
      <c r="F9" s="140">
        <f t="shared" si="0"/>
        <v>0</v>
      </c>
    </row>
    <row r="10" spans="1:6" x14ac:dyDescent="0.2">
      <c r="A10" s="136"/>
      <c r="B10" s="137" t="s">
        <v>256</v>
      </c>
      <c r="C10" s="138" t="s">
        <v>257</v>
      </c>
      <c r="D10" s="138" t="s">
        <v>114</v>
      </c>
      <c r="E10" s="139">
        <v>1.2</v>
      </c>
      <c r="F10" s="140">
        <f t="shared" si="0"/>
        <v>0</v>
      </c>
    </row>
    <row r="11" spans="1:6" x14ac:dyDescent="0.2">
      <c r="A11" s="136"/>
      <c r="B11" s="137" t="s">
        <v>258</v>
      </c>
      <c r="C11" s="138" t="s">
        <v>259</v>
      </c>
      <c r="D11" s="138" t="s">
        <v>91</v>
      </c>
      <c r="E11" s="139">
        <v>10</v>
      </c>
      <c r="F11" s="140">
        <f t="shared" si="0"/>
        <v>0</v>
      </c>
    </row>
    <row r="12" spans="1:6" x14ac:dyDescent="0.2">
      <c r="A12" s="136"/>
      <c r="B12" s="137" t="s">
        <v>260</v>
      </c>
      <c r="C12" s="138" t="s">
        <v>261</v>
      </c>
      <c r="D12" s="138" t="s">
        <v>253</v>
      </c>
      <c r="E12" s="141">
        <v>0.94499999999999995</v>
      </c>
      <c r="F12" s="140">
        <f t="shared" si="0"/>
        <v>0</v>
      </c>
    </row>
    <row r="13" spans="1:6" x14ac:dyDescent="0.2">
      <c r="A13" s="136">
        <v>5</v>
      </c>
      <c r="B13" s="137" t="s">
        <v>262</v>
      </c>
      <c r="C13" s="138" t="s">
        <v>263</v>
      </c>
      <c r="D13" s="143" t="s">
        <v>253</v>
      </c>
      <c r="E13" s="141">
        <v>3.2</v>
      </c>
      <c r="F13" s="140">
        <f t="shared" si="0"/>
        <v>16</v>
      </c>
    </row>
    <row r="14" spans="1:6" x14ac:dyDescent="0.2">
      <c r="A14" s="136"/>
      <c r="B14" s="137" t="s">
        <v>102</v>
      </c>
      <c r="C14" s="138" t="s">
        <v>264</v>
      </c>
      <c r="D14" s="143" t="s">
        <v>265</v>
      </c>
      <c r="E14" s="141"/>
      <c r="F14" s="140">
        <f t="shared" si="0"/>
        <v>0</v>
      </c>
    </row>
    <row r="15" spans="1:6" x14ac:dyDescent="0.2">
      <c r="A15" s="136"/>
      <c r="B15" s="137" t="s">
        <v>266</v>
      </c>
      <c r="C15" s="138" t="s">
        <v>267</v>
      </c>
      <c r="D15" s="144" t="s">
        <v>105</v>
      </c>
      <c r="E15" s="141">
        <v>0.5</v>
      </c>
      <c r="F15" s="140">
        <f t="shared" si="0"/>
        <v>0</v>
      </c>
    </row>
    <row r="16" spans="1:6" x14ac:dyDescent="0.2">
      <c r="A16" s="136"/>
      <c r="B16" s="137" t="s">
        <v>268</v>
      </c>
      <c r="C16" s="138" t="s">
        <v>269</v>
      </c>
      <c r="D16" s="144" t="s">
        <v>105</v>
      </c>
      <c r="E16" s="145">
        <v>0.5</v>
      </c>
      <c r="F16" s="140">
        <f t="shared" si="0"/>
        <v>0</v>
      </c>
    </row>
    <row r="17" spans="1:6" x14ac:dyDescent="0.2">
      <c r="A17" s="136"/>
      <c r="B17" s="137" t="s">
        <v>270</v>
      </c>
      <c r="C17" s="138" t="s">
        <v>271</v>
      </c>
      <c r="D17" s="144" t="s">
        <v>105</v>
      </c>
      <c r="E17" s="145">
        <v>0.9</v>
      </c>
      <c r="F17" s="140">
        <f t="shared" si="0"/>
        <v>0</v>
      </c>
    </row>
    <row r="18" spans="1:6" x14ac:dyDescent="0.2">
      <c r="A18" s="136"/>
      <c r="B18" s="137" t="s">
        <v>272</v>
      </c>
      <c r="C18" s="138" t="s">
        <v>273</v>
      </c>
      <c r="D18" s="144" t="s">
        <v>105</v>
      </c>
      <c r="E18" s="145">
        <v>1.6</v>
      </c>
      <c r="F18" s="140">
        <f t="shared" si="0"/>
        <v>0</v>
      </c>
    </row>
    <row r="19" spans="1:6" x14ac:dyDescent="0.2">
      <c r="A19" s="136"/>
      <c r="B19" s="137" t="s">
        <v>274</v>
      </c>
      <c r="C19" s="138" t="s">
        <v>275</v>
      </c>
      <c r="D19" s="144" t="s">
        <v>105</v>
      </c>
      <c r="E19" s="145">
        <v>1.8</v>
      </c>
      <c r="F19" s="140">
        <f t="shared" si="0"/>
        <v>0</v>
      </c>
    </row>
    <row r="20" spans="1:6" x14ac:dyDescent="0.2">
      <c r="A20" s="136"/>
      <c r="B20" s="137" t="s">
        <v>276</v>
      </c>
      <c r="C20" s="138" t="s">
        <v>277</v>
      </c>
      <c r="D20" s="144" t="s">
        <v>105</v>
      </c>
      <c r="E20" s="145">
        <v>1.8</v>
      </c>
      <c r="F20" s="140">
        <f t="shared" si="0"/>
        <v>0</v>
      </c>
    </row>
    <row r="21" spans="1:6" x14ac:dyDescent="0.2">
      <c r="A21" s="136"/>
      <c r="B21" s="137" t="s">
        <v>278</v>
      </c>
      <c r="C21" s="138" t="s">
        <v>279</v>
      </c>
      <c r="D21" s="144" t="s">
        <v>105</v>
      </c>
      <c r="E21" s="139">
        <v>2.6</v>
      </c>
      <c r="F21" s="140">
        <f t="shared" si="0"/>
        <v>0</v>
      </c>
    </row>
    <row r="22" spans="1:6" x14ac:dyDescent="0.2">
      <c r="A22" s="136"/>
      <c r="B22" s="137" t="s">
        <v>268</v>
      </c>
      <c r="C22" s="138" t="s">
        <v>280</v>
      </c>
      <c r="D22" s="144" t="s">
        <v>105</v>
      </c>
      <c r="E22" s="139">
        <v>5</v>
      </c>
      <c r="F22" s="140">
        <f t="shared" si="0"/>
        <v>0</v>
      </c>
    </row>
    <row r="23" spans="1:6" x14ac:dyDescent="0.2">
      <c r="A23" s="136"/>
      <c r="B23" s="137" t="s">
        <v>268</v>
      </c>
      <c r="C23" s="138" t="s">
        <v>281</v>
      </c>
      <c r="D23" s="144" t="s">
        <v>105</v>
      </c>
      <c r="E23" s="139">
        <v>4.5999999999999996</v>
      </c>
      <c r="F23" s="140">
        <f t="shared" si="0"/>
        <v>0</v>
      </c>
    </row>
    <row r="24" spans="1:6" x14ac:dyDescent="0.2">
      <c r="A24" s="136"/>
      <c r="B24" s="137" t="s">
        <v>268</v>
      </c>
      <c r="C24" s="138" t="s">
        <v>282</v>
      </c>
      <c r="D24" s="144" t="s">
        <v>105</v>
      </c>
      <c r="E24" s="139">
        <v>7.7</v>
      </c>
      <c r="F24" s="140">
        <f t="shared" si="0"/>
        <v>0</v>
      </c>
    </row>
    <row r="25" spans="1:6" x14ac:dyDescent="0.2">
      <c r="A25" s="136"/>
      <c r="B25" s="137" t="s">
        <v>268</v>
      </c>
      <c r="C25" s="138" t="s">
        <v>283</v>
      </c>
      <c r="D25" s="144" t="s">
        <v>105</v>
      </c>
      <c r="E25" s="139">
        <v>10.8</v>
      </c>
      <c r="F25" s="140">
        <f t="shared" si="0"/>
        <v>0</v>
      </c>
    </row>
    <row r="26" spans="1:6" x14ac:dyDescent="0.2">
      <c r="A26" s="136"/>
      <c r="B26" s="137" t="s">
        <v>284</v>
      </c>
      <c r="C26" s="138" t="s">
        <v>285</v>
      </c>
      <c r="D26" s="138" t="s">
        <v>105</v>
      </c>
      <c r="E26" s="139">
        <v>6</v>
      </c>
      <c r="F26" s="140">
        <f t="shared" si="0"/>
        <v>0</v>
      </c>
    </row>
    <row r="27" spans="1:6" x14ac:dyDescent="0.2">
      <c r="A27" s="136"/>
      <c r="B27" s="137" t="s">
        <v>286</v>
      </c>
      <c r="C27" s="138" t="s">
        <v>287</v>
      </c>
      <c r="D27" s="138" t="s">
        <v>105</v>
      </c>
      <c r="E27" s="139">
        <v>6</v>
      </c>
      <c r="F27" s="140">
        <f t="shared" si="0"/>
        <v>0</v>
      </c>
    </row>
    <row r="28" spans="1:6" x14ac:dyDescent="0.2">
      <c r="A28" s="136"/>
      <c r="B28" s="137" t="s">
        <v>288</v>
      </c>
      <c r="C28" s="138" t="s">
        <v>289</v>
      </c>
      <c r="D28" s="138" t="s">
        <v>105</v>
      </c>
      <c r="E28" s="139">
        <v>6</v>
      </c>
      <c r="F28" s="140">
        <f t="shared" si="0"/>
        <v>0</v>
      </c>
    </row>
    <row r="29" spans="1:6" x14ac:dyDescent="0.2">
      <c r="A29" s="136"/>
      <c r="B29" s="137" t="s">
        <v>290</v>
      </c>
      <c r="C29" s="138" t="s">
        <v>291</v>
      </c>
      <c r="D29" s="138" t="s">
        <v>105</v>
      </c>
      <c r="E29" s="142">
        <v>6</v>
      </c>
      <c r="F29" s="140">
        <f t="shared" si="0"/>
        <v>0</v>
      </c>
    </row>
    <row r="30" spans="1:6" x14ac:dyDescent="0.2">
      <c r="A30" s="136"/>
      <c r="B30" s="137" t="s">
        <v>292</v>
      </c>
      <c r="C30" s="138" t="s">
        <v>293</v>
      </c>
      <c r="D30" s="138" t="s">
        <v>105</v>
      </c>
      <c r="E30" s="139">
        <v>6</v>
      </c>
      <c r="F30" s="140">
        <f t="shared" si="0"/>
        <v>0</v>
      </c>
    </row>
    <row r="31" spans="1:6" x14ac:dyDescent="0.2">
      <c r="A31" s="136"/>
      <c r="B31" s="137" t="s">
        <v>294</v>
      </c>
      <c r="C31" s="138" t="s">
        <v>295</v>
      </c>
      <c r="D31" s="138" t="s">
        <v>105</v>
      </c>
      <c r="E31" s="142">
        <v>6</v>
      </c>
      <c r="F31" s="140">
        <f t="shared" si="0"/>
        <v>0</v>
      </c>
    </row>
    <row r="32" spans="1:6" x14ac:dyDescent="0.2">
      <c r="A32" s="136"/>
      <c r="B32" s="137" t="s">
        <v>296</v>
      </c>
      <c r="C32" s="138" t="s">
        <v>297</v>
      </c>
      <c r="D32" s="138" t="s">
        <v>105</v>
      </c>
      <c r="E32" s="139">
        <v>7</v>
      </c>
      <c r="F32" s="140">
        <f t="shared" si="0"/>
        <v>0</v>
      </c>
    </row>
    <row r="33" spans="1:6" x14ac:dyDescent="0.2">
      <c r="A33" s="136"/>
      <c r="B33" s="137" t="s">
        <v>298</v>
      </c>
      <c r="C33" s="138" t="s">
        <v>299</v>
      </c>
      <c r="D33" s="138" t="s">
        <v>105</v>
      </c>
      <c r="E33" s="139">
        <v>7</v>
      </c>
      <c r="F33" s="140">
        <f t="shared" si="0"/>
        <v>0</v>
      </c>
    </row>
    <row r="34" spans="1:6" x14ac:dyDescent="0.2">
      <c r="A34" s="136"/>
      <c r="B34" s="137" t="s">
        <v>300</v>
      </c>
      <c r="C34" s="138" t="s">
        <v>301</v>
      </c>
      <c r="D34" s="138" t="s">
        <v>105</v>
      </c>
      <c r="E34" s="142">
        <v>8</v>
      </c>
      <c r="F34" s="140">
        <f t="shared" si="0"/>
        <v>0</v>
      </c>
    </row>
    <row r="35" spans="1:6" x14ac:dyDescent="0.2">
      <c r="A35" s="136"/>
      <c r="B35" s="137" t="s">
        <v>302</v>
      </c>
      <c r="C35" s="138" t="s">
        <v>303</v>
      </c>
      <c r="D35" s="138" t="s">
        <v>105</v>
      </c>
      <c r="E35" s="139">
        <v>12</v>
      </c>
      <c r="F35" s="140">
        <f t="shared" si="0"/>
        <v>0</v>
      </c>
    </row>
    <row r="36" spans="1:6" x14ac:dyDescent="0.2">
      <c r="A36" s="136"/>
      <c r="B36" s="137" t="s">
        <v>304</v>
      </c>
      <c r="C36" s="138" t="s">
        <v>305</v>
      </c>
      <c r="D36" s="138" t="s">
        <v>105</v>
      </c>
      <c r="E36" s="139">
        <v>15</v>
      </c>
      <c r="F36" s="140">
        <f t="shared" ref="F36:F55" si="1">A36*E36</f>
        <v>0</v>
      </c>
    </row>
    <row r="37" spans="1:6" x14ac:dyDescent="0.2">
      <c r="A37" s="136"/>
      <c r="B37" s="137" t="s">
        <v>306</v>
      </c>
      <c r="C37" s="138" t="s">
        <v>307</v>
      </c>
      <c r="D37" s="138" t="s">
        <v>105</v>
      </c>
      <c r="E37" s="139">
        <v>20</v>
      </c>
      <c r="F37" s="140">
        <f t="shared" si="1"/>
        <v>0</v>
      </c>
    </row>
    <row r="38" spans="1:6" x14ac:dyDescent="0.2">
      <c r="A38" s="136"/>
      <c r="B38" s="137" t="s">
        <v>308</v>
      </c>
      <c r="C38" s="138" t="s">
        <v>309</v>
      </c>
      <c r="D38" s="138" t="s">
        <v>105</v>
      </c>
      <c r="E38" s="139">
        <v>20</v>
      </c>
      <c r="F38" s="140">
        <f t="shared" si="1"/>
        <v>0</v>
      </c>
    </row>
    <row r="39" spans="1:6" x14ac:dyDescent="0.2">
      <c r="A39" s="136"/>
      <c r="B39" s="137" t="s">
        <v>310</v>
      </c>
      <c r="C39" s="138" t="s">
        <v>311</v>
      </c>
      <c r="D39" s="138" t="s">
        <v>105</v>
      </c>
      <c r="E39" s="142">
        <v>20</v>
      </c>
      <c r="F39" s="140">
        <f t="shared" si="1"/>
        <v>0</v>
      </c>
    </row>
    <row r="40" spans="1:6" x14ac:dyDescent="0.2">
      <c r="A40" s="136"/>
      <c r="B40" s="137" t="s">
        <v>312</v>
      </c>
      <c r="C40" s="138" t="s">
        <v>313</v>
      </c>
      <c r="D40" s="138" t="s">
        <v>105</v>
      </c>
      <c r="E40" s="142">
        <v>30</v>
      </c>
      <c r="F40" s="140">
        <f t="shared" si="1"/>
        <v>0</v>
      </c>
    </row>
    <row r="41" spans="1:6" x14ac:dyDescent="0.2">
      <c r="A41" s="136"/>
      <c r="B41" s="137" t="s">
        <v>314</v>
      </c>
      <c r="C41" s="138" t="s">
        <v>315</v>
      </c>
      <c r="D41" s="138" t="s">
        <v>105</v>
      </c>
      <c r="E41" s="139">
        <v>30</v>
      </c>
      <c r="F41" s="140">
        <f t="shared" si="1"/>
        <v>0</v>
      </c>
    </row>
    <row r="42" spans="1:6" x14ac:dyDescent="0.2">
      <c r="A42" s="136"/>
      <c r="B42" s="137" t="s">
        <v>316</v>
      </c>
      <c r="C42" s="138" t="s">
        <v>317</v>
      </c>
      <c r="D42" s="138" t="s">
        <v>105</v>
      </c>
      <c r="E42" s="139">
        <v>30</v>
      </c>
      <c r="F42" s="140">
        <f t="shared" si="1"/>
        <v>0</v>
      </c>
    </row>
    <row r="43" spans="1:6" x14ac:dyDescent="0.2">
      <c r="A43" s="136"/>
      <c r="B43" s="137" t="s">
        <v>318</v>
      </c>
      <c r="C43" s="138" t="s">
        <v>319</v>
      </c>
      <c r="D43" s="138" t="s">
        <v>105</v>
      </c>
      <c r="E43" s="139">
        <v>40</v>
      </c>
      <c r="F43" s="140">
        <f t="shared" si="1"/>
        <v>0</v>
      </c>
    </row>
    <row r="44" spans="1:6" x14ac:dyDescent="0.2">
      <c r="A44" s="136">
        <v>1</v>
      </c>
      <c r="B44" s="137" t="s">
        <v>320</v>
      </c>
      <c r="C44" s="138" t="s">
        <v>321</v>
      </c>
      <c r="D44" s="138" t="s">
        <v>105</v>
      </c>
      <c r="E44" s="139">
        <v>40</v>
      </c>
      <c r="F44" s="140">
        <f t="shared" si="1"/>
        <v>40</v>
      </c>
    </row>
    <row r="45" spans="1:6" x14ac:dyDescent="0.2">
      <c r="A45" s="136"/>
      <c r="B45" s="137" t="s">
        <v>322</v>
      </c>
      <c r="C45" s="138" t="s">
        <v>323</v>
      </c>
      <c r="D45" s="138" t="s">
        <v>105</v>
      </c>
      <c r="E45" s="139">
        <v>40</v>
      </c>
      <c r="F45" s="140">
        <f t="shared" si="1"/>
        <v>0</v>
      </c>
    </row>
    <row r="46" spans="1:6" x14ac:dyDescent="0.2">
      <c r="A46" s="136"/>
      <c r="B46" s="137" t="s">
        <v>324</v>
      </c>
      <c r="C46" s="138" t="s">
        <v>325</v>
      </c>
      <c r="D46" s="138" t="s">
        <v>105</v>
      </c>
      <c r="E46" s="139">
        <v>50</v>
      </c>
      <c r="F46" s="140">
        <f t="shared" si="1"/>
        <v>0</v>
      </c>
    </row>
    <row r="47" spans="1:6" x14ac:dyDescent="0.2">
      <c r="A47" s="136"/>
      <c r="B47" s="137" t="s">
        <v>326</v>
      </c>
      <c r="C47" s="138" t="s">
        <v>327</v>
      </c>
      <c r="D47" s="138" t="s">
        <v>105</v>
      </c>
      <c r="E47" s="139">
        <v>50</v>
      </c>
      <c r="F47" s="140">
        <f t="shared" si="1"/>
        <v>0</v>
      </c>
    </row>
    <row r="48" spans="1:6" x14ac:dyDescent="0.2">
      <c r="A48" s="136"/>
      <c r="B48" s="137" t="s">
        <v>328</v>
      </c>
      <c r="C48" s="138" t="s">
        <v>329</v>
      </c>
      <c r="D48" s="138" t="s">
        <v>105</v>
      </c>
      <c r="E48" s="139">
        <v>50</v>
      </c>
      <c r="F48" s="140">
        <f t="shared" si="1"/>
        <v>0</v>
      </c>
    </row>
    <row r="49" spans="1:6" x14ac:dyDescent="0.2">
      <c r="A49" s="136"/>
      <c r="B49" s="137" t="s">
        <v>330</v>
      </c>
      <c r="C49" s="138" t="s">
        <v>331</v>
      </c>
      <c r="D49" s="138" t="s">
        <v>105</v>
      </c>
      <c r="E49" s="139">
        <v>60</v>
      </c>
      <c r="F49" s="140">
        <f t="shared" si="1"/>
        <v>0</v>
      </c>
    </row>
    <row r="50" spans="1:6" x14ac:dyDescent="0.2">
      <c r="A50" s="136"/>
      <c r="B50" s="137" t="s">
        <v>332</v>
      </c>
      <c r="C50" s="138" t="s">
        <v>333</v>
      </c>
      <c r="D50" s="138" t="s">
        <v>105</v>
      </c>
      <c r="E50" s="139">
        <v>60</v>
      </c>
      <c r="F50" s="140">
        <f t="shared" si="1"/>
        <v>0</v>
      </c>
    </row>
    <row r="51" spans="1:6" x14ac:dyDescent="0.2">
      <c r="A51" s="136"/>
      <c r="B51" s="137" t="s">
        <v>334</v>
      </c>
      <c r="C51" s="138" t="s">
        <v>335</v>
      </c>
      <c r="D51" s="138" t="s">
        <v>105</v>
      </c>
      <c r="E51" s="139">
        <v>60</v>
      </c>
      <c r="F51" s="140">
        <f t="shared" si="1"/>
        <v>0</v>
      </c>
    </row>
    <row r="52" spans="1:6" x14ac:dyDescent="0.2">
      <c r="A52" s="136"/>
      <c r="B52" s="137" t="s">
        <v>336</v>
      </c>
      <c r="C52" s="138" t="s">
        <v>337</v>
      </c>
      <c r="D52" s="138" t="s">
        <v>105</v>
      </c>
      <c r="E52" s="139">
        <v>70</v>
      </c>
      <c r="F52" s="140">
        <f t="shared" si="1"/>
        <v>0</v>
      </c>
    </row>
    <row r="53" spans="1:6" x14ac:dyDescent="0.2">
      <c r="A53" s="136"/>
      <c r="B53" s="137" t="s">
        <v>338</v>
      </c>
      <c r="C53" s="138" t="s">
        <v>339</v>
      </c>
      <c r="D53" s="138" t="s">
        <v>105</v>
      </c>
      <c r="E53" s="139">
        <v>70</v>
      </c>
      <c r="F53" s="140">
        <f t="shared" si="1"/>
        <v>0</v>
      </c>
    </row>
    <row r="54" spans="1:6" x14ac:dyDescent="0.2">
      <c r="A54" s="136"/>
      <c r="B54" s="137" t="s">
        <v>340</v>
      </c>
      <c r="C54" s="138" t="s">
        <v>341</v>
      </c>
      <c r="D54" s="138" t="s">
        <v>105</v>
      </c>
      <c r="E54" s="139">
        <v>80</v>
      </c>
      <c r="F54" s="140">
        <f t="shared" si="1"/>
        <v>0</v>
      </c>
    </row>
    <row r="55" spans="1:6" x14ac:dyDescent="0.2">
      <c r="A55" s="136">
        <v>4</v>
      </c>
      <c r="B55" s="137" t="s">
        <v>342</v>
      </c>
      <c r="C55" s="138" t="s">
        <v>343</v>
      </c>
      <c r="D55" s="138" t="s">
        <v>105</v>
      </c>
      <c r="E55" s="139">
        <v>0.2</v>
      </c>
      <c r="F55" s="140">
        <f t="shared" si="1"/>
        <v>0.8</v>
      </c>
    </row>
    <row r="56" spans="1:6" x14ac:dyDescent="0.2">
      <c r="A56" s="136"/>
      <c r="B56" s="137"/>
      <c r="C56" s="138"/>
      <c r="D56" s="138"/>
      <c r="E56" s="139"/>
      <c r="F56" s="140"/>
    </row>
    <row r="57" spans="1:6" x14ac:dyDescent="0.2">
      <c r="A57" s="136"/>
      <c r="B57" s="137"/>
      <c r="C57" s="138"/>
      <c r="D57" s="138"/>
      <c r="E57" s="139"/>
      <c r="F57" s="140"/>
    </row>
    <row r="58" spans="1:6" x14ac:dyDescent="0.2">
      <c r="A58" s="136"/>
      <c r="B58" s="137" t="s">
        <v>344</v>
      </c>
      <c r="C58" s="138" t="s">
        <v>345</v>
      </c>
      <c r="D58" s="138" t="s">
        <v>346</v>
      </c>
      <c r="E58" s="139">
        <v>32.24</v>
      </c>
      <c r="F58" s="140">
        <f t="shared" ref="F58:F67" si="2">A58*E58</f>
        <v>0</v>
      </c>
    </row>
    <row r="59" spans="1:6" x14ac:dyDescent="0.2">
      <c r="A59" s="136">
        <v>5</v>
      </c>
      <c r="B59" s="99" t="s">
        <v>347</v>
      </c>
      <c r="C59" s="146" t="s">
        <v>348</v>
      </c>
      <c r="D59" s="146" t="s">
        <v>349</v>
      </c>
      <c r="E59" s="147">
        <v>92</v>
      </c>
      <c r="F59" s="140">
        <f t="shared" si="2"/>
        <v>460</v>
      </c>
    </row>
    <row r="60" spans="1:6" x14ac:dyDescent="0.2">
      <c r="A60" s="136">
        <v>5</v>
      </c>
      <c r="B60" s="99" t="s">
        <v>350</v>
      </c>
      <c r="C60" s="146" t="s">
        <v>351</v>
      </c>
      <c r="D60" s="146" t="s">
        <v>105</v>
      </c>
      <c r="E60" s="147">
        <v>522</v>
      </c>
      <c r="F60" s="140">
        <f t="shared" si="2"/>
        <v>2610</v>
      </c>
    </row>
    <row r="61" spans="1:6" x14ac:dyDescent="0.2">
      <c r="A61" s="136"/>
      <c r="B61" s="99"/>
      <c r="C61" s="146"/>
      <c r="D61" s="146"/>
      <c r="E61" s="147"/>
      <c r="F61" s="140">
        <f t="shared" si="2"/>
        <v>0</v>
      </c>
    </row>
    <row r="62" spans="1:6" x14ac:dyDescent="0.2">
      <c r="A62" s="136"/>
      <c r="B62" s="99"/>
      <c r="C62" s="146"/>
      <c r="D62" s="146"/>
      <c r="E62" s="147"/>
      <c r="F62" s="140">
        <f t="shared" si="2"/>
        <v>0</v>
      </c>
    </row>
    <row r="63" spans="1:6" x14ac:dyDescent="0.2">
      <c r="A63" s="136"/>
      <c r="B63" s="99"/>
      <c r="C63" s="146"/>
      <c r="D63" s="146"/>
      <c r="E63" s="147"/>
      <c r="F63" s="140">
        <f t="shared" si="2"/>
        <v>0</v>
      </c>
    </row>
    <row r="64" spans="1:6" x14ac:dyDescent="0.2">
      <c r="A64" s="136"/>
      <c r="B64" s="99"/>
      <c r="C64" s="146"/>
      <c r="D64" s="146"/>
      <c r="E64" s="147"/>
      <c r="F64" s="140">
        <f t="shared" si="2"/>
        <v>0</v>
      </c>
    </row>
    <row r="65" spans="1:6" x14ac:dyDescent="0.2">
      <c r="A65" s="136"/>
      <c r="B65" s="99"/>
      <c r="C65" s="146"/>
      <c r="D65" s="146"/>
      <c r="E65" s="147"/>
      <c r="F65" s="140">
        <f t="shared" si="2"/>
        <v>0</v>
      </c>
    </row>
    <row r="66" spans="1:6" x14ac:dyDescent="0.2">
      <c r="A66" s="136"/>
      <c r="B66" s="99"/>
      <c r="C66" s="146"/>
      <c r="D66" s="146"/>
      <c r="E66" s="147"/>
      <c r="F66" s="140">
        <f t="shared" si="2"/>
        <v>0</v>
      </c>
    </row>
    <row r="67" spans="1:6" x14ac:dyDescent="0.2">
      <c r="A67" s="148"/>
      <c r="B67" s="149"/>
      <c r="C67" s="150"/>
      <c r="D67" s="150"/>
      <c r="E67" s="151"/>
      <c r="F67" s="152">
        <f t="shared" si="2"/>
        <v>0</v>
      </c>
    </row>
    <row r="68" spans="1:6" x14ac:dyDescent="0.2">
      <c r="A68" s="1"/>
      <c r="B68" s="153"/>
      <c r="C68" s="154"/>
      <c r="D68" s="154"/>
      <c r="E68" s="155" t="s">
        <v>352</v>
      </c>
      <c r="F68" s="156">
        <f>SUM(F4:F67)</f>
        <v>3194.3</v>
      </c>
    </row>
    <row r="69" spans="1:6" x14ac:dyDescent="0.2">
      <c r="A69" s="1"/>
      <c r="C69" s="1"/>
      <c r="D69" s="1"/>
      <c r="E69" s="157"/>
      <c r="F69" s="157"/>
    </row>
    <row r="70" spans="1:6" x14ac:dyDescent="0.2">
      <c r="A70" s="14" t="s">
        <v>353</v>
      </c>
      <c r="B70" s="14" t="s">
        <v>354</v>
      </c>
      <c r="C70" s="1"/>
      <c r="D70" s="1"/>
      <c r="E70" s="157"/>
      <c r="F70" s="157"/>
    </row>
    <row r="71" spans="1:6" x14ac:dyDescent="0.2">
      <c r="A71" s="1"/>
      <c r="B71" t="s">
        <v>355</v>
      </c>
      <c r="C71" s="1"/>
      <c r="D71" s="1"/>
      <c r="E71" s="157"/>
      <c r="F71" s="157"/>
    </row>
  </sheetData>
  <sheetProtection selectLockedCells="1" selectUnlockedCells="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workbookViewId="0">
      <selection activeCell="C5" sqref="C5"/>
    </sheetView>
  </sheetViews>
  <sheetFormatPr defaultRowHeight="12.75" x14ac:dyDescent="0.2"/>
  <cols>
    <col min="1" max="1" width="8.28515625" customWidth="1"/>
    <col min="2" max="2" width="50.42578125" customWidth="1"/>
    <col min="3" max="3" width="21.42578125" customWidth="1"/>
    <col min="4" max="4" width="13" customWidth="1"/>
    <col min="5" max="6" width="14.28515625" customWidth="1"/>
  </cols>
  <sheetData>
    <row r="1" spans="1:6" ht="18.75" customHeight="1" x14ac:dyDescent="0.25">
      <c r="A1" s="213" t="s">
        <v>356</v>
      </c>
      <c r="B1" s="213"/>
      <c r="C1" s="213"/>
      <c r="D1" s="213"/>
      <c r="E1" s="213"/>
      <c r="F1" s="213"/>
    </row>
    <row r="2" spans="1:6" x14ac:dyDescent="0.2">
      <c r="A2" s="123"/>
      <c r="B2" s="124"/>
      <c r="C2" s="124"/>
      <c r="D2" s="124"/>
      <c r="E2" s="158" t="s">
        <v>239</v>
      </c>
      <c r="F2" s="159" t="s">
        <v>239</v>
      </c>
    </row>
    <row r="3" spans="1:6" x14ac:dyDescent="0.2">
      <c r="A3" s="127" t="s">
        <v>240</v>
      </c>
      <c r="B3" s="128" t="s">
        <v>241</v>
      </c>
      <c r="C3" s="128" t="s">
        <v>242</v>
      </c>
      <c r="D3" s="128" t="s">
        <v>44</v>
      </c>
      <c r="E3" s="160" t="s">
        <v>243</v>
      </c>
      <c r="F3" s="161" t="s">
        <v>244</v>
      </c>
    </row>
    <row r="4" spans="1:6" x14ac:dyDescent="0.2">
      <c r="A4" s="162">
        <v>1</v>
      </c>
      <c r="B4" s="163" t="s">
        <v>357</v>
      </c>
      <c r="C4" s="164" t="s">
        <v>358</v>
      </c>
      <c r="D4" s="164" t="s">
        <v>105</v>
      </c>
      <c r="E4" s="165">
        <v>2</v>
      </c>
      <c r="F4" s="166">
        <f t="shared" ref="F4:F35" si="0">A4*E4</f>
        <v>2</v>
      </c>
    </row>
    <row r="5" spans="1:6" x14ac:dyDescent="0.2">
      <c r="A5" s="162">
        <v>3</v>
      </c>
      <c r="B5" s="163" t="s">
        <v>359</v>
      </c>
      <c r="C5" s="164" t="s">
        <v>360</v>
      </c>
      <c r="D5" s="164" t="s">
        <v>105</v>
      </c>
      <c r="E5" s="167"/>
      <c r="F5" s="166">
        <f t="shared" si="0"/>
        <v>0</v>
      </c>
    </row>
    <row r="6" spans="1:6" x14ac:dyDescent="0.2">
      <c r="A6" s="162"/>
      <c r="B6" s="163" t="s">
        <v>361</v>
      </c>
      <c r="C6" s="164" t="s">
        <v>362</v>
      </c>
      <c r="D6" s="164" t="s">
        <v>105</v>
      </c>
      <c r="E6" s="167"/>
      <c r="F6" s="166">
        <f t="shared" si="0"/>
        <v>0</v>
      </c>
    </row>
    <row r="7" spans="1:6" x14ac:dyDescent="0.2">
      <c r="A7" s="168"/>
      <c r="B7" s="169"/>
      <c r="C7" s="170"/>
      <c r="D7" s="170"/>
      <c r="E7" s="171"/>
      <c r="F7" s="172">
        <f t="shared" si="0"/>
        <v>0</v>
      </c>
    </row>
    <row r="8" spans="1:6" x14ac:dyDescent="0.2">
      <c r="A8" s="162"/>
      <c r="B8" s="163" t="s">
        <v>363</v>
      </c>
      <c r="C8" s="164" t="s">
        <v>364</v>
      </c>
      <c r="D8" s="164" t="s">
        <v>105</v>
      </c>
      <c r="E8" s="167">
        <v>0.2</v>
      </c>
      <c r="F8" s="166">
        <f t="shared" si="0"/>
        <v>0</v>
      </c>
    </row>
    <row r="9" spans="1:6" x14ac:dyDescent="0.2">
      <c r="A9" s="162">
        <v>6</v>
      </c>
      <c r="B9" s="163" t="s">
        <v>365</v>
      </c>
      <c r="C9" s="164" t="s">
        <v>366</v>
      </c>
      <c r="D9" s="164" t="s">
        <v>105</v>
      </c>
      <c r="E9" s="167">
        <v>0.8</v>
      </c>
      <c r="F9" s="166">
        <f t="shared" si="0"/>
        <v>4.8000000000000007</v>
      </c>
    </row>
    <row r="10" spans="1:6" x14ac:dyDescent="0.2">
      <c r="A10" s="162"/>
      <c r="B10" s="163" t="s">
        <v>367</v>
      </c>
      <c r="C10" s="164" t="s">
        <v>368</v>
      </c>
      <c r="D10" s="164" t="s">
        <v>105</v>
      </c>
      <c r="E10" s="167">
        <v>4</v>
      </c>
      <c r="F10" s="166">
        <f t="shared" si="0"/>
        <v>0</v>
      </c>
    </row>
    <row r="11" spans="1:6" x14ac:dyDescent="0.2">
      <c r="A11" s="168"/>
      <c r="B11" s="169" t="s">
        <v>369</v>
      </c>
      <c r="C11" s="170" t="s">
        <v>370</v>
      </c>
      <c r="D11" s="170" t="s">
        <v>105</v>
      </c>
      <c r="E11" s="171">
        <v>0.6</v>
      </c>
      <c r="F11" s="172">
        <f t="shared" si="0"/>
        <v>0</v>
      </c>
    </row>
    <row r="12" spans="1:6" x14ac:dyDescent="0.2">
      <c r="A12" s="162"/>
      <c r="B12" s="163" t="s">
        <v>371</v>
      </c>
      <c r="C12" s="164" t="s">
        <v>372</v>
      </c>
      <c r="D12" s="164" t="s">
        <v>105</v>
      </c>
      <c r="E12" s="167">
        <v>0.8</v>
      </c>
      <c r="F12" s="166">
        <f t="shared" si="0"/>
        <v>0</v>
      </c>
    </row>
    <row r="13" spans="1:6" x14ac:dyDescent="0.2">
      <c r="A13" s="162">
        <v>4</v>
      </c>
      <c r="B13" s="163" t="s">
        <v>373</v>
      </c>
      <c r="C13" s="164" t="s">
        <v>374</v>
      </c>
      <c r="D13" s="164" t="s">
        <v>105</v>
      </c>
      <c r="E13" s="167">
        <v>2.8</v>
      </c>
      <c r="F13" s="166">
        <f t="shared" si="0"/>
        <v>11.2</v>
      </c>
    </row>
    <row r="14" spans="1:6" x14ac:dyDescent="0.2">
      <c r="A14" s="162">
        <v>3</v>
      </c>
      <c r="B14" s="163" t="s">
        <v>375</v>
      </c>
      <c r="C14" s="164" t="s">
        <v>376</v>
      </c>
      <c r="D14" s="164" t="s">
        <v>105</v>
      </c>
      <c r="E14" s="167">
        <v>0.6</v>
      </c>
      <c r="F14" s="166">
        <f t="shared" si="0"/>
        <v>1.7999999999999998</v>
      </c>
    </row>
    <row r="15" spans="1:6" x14ac:dyDescent="0.2">
      <c r="A15" s="168"/>
      <c r="B15" s="169" t="s">
        <v>377</v>
      </c>
      <c r="C15" s="170" t="s">
        <v>378</v>
      </c>
      <c r="D15" s="170" t="s">
        <v>105</v>
      </c>
      <c r="E15" s="171">
        <v>0.6</v>
      </c>
      <c r="F15" s="172">
        <f t="shared" si="0"/>
        <v>0</v>
      </c>
    </row>
    <row r="16" spans="1:6" x14ac:dyDescent="0.2">
      <c r="A16" s="162"/>
      <c r="B16" s="163" t="s">
        <v>379</v>
      </c>
      <c r="C16" s="164" t="s">
        <v>380</v>
      </c>
      <c r="D16" s="164" t="s">
        <v>105</v>
      </c>
      <c r="E16" s="167">
        <v>0.6</v>
      </c>
      <c r="F16" s="166">
        <f t="shared" si="0"/>
        <v>0</v>
      </c>
    </row>
    <row r="17" spans="1:6" x14ac:dyDescent="0.2">
      <c r="A17" s="162"/>
      <c r="B17" s="163" t="s">
        <v>381</v>
      </c>
      <c r="C17" s="164" t="s">
        <v>382</v>
      </c>
      <c r="D17" s="164" t="s">
        <v>105</v>
      </c>
      <c r="E17" s="167">
        <v>2</v>
      </c>
      <c r="F17" s="166">
        <f t="shared" si="0"/>
        <v>0</v>
      </c>
    </row>
    <row r="18" spans="1:6" x14ac:dyDescent="0.2">
      <c r="A18" s="162"/>
      <c r="B18" s="163"/>
      <c r="C18" s="164"/>
      <c r="D18" s="164"/>
      <c r="E18" s="167"/>
      <c r="F18" s="166">
        <f t="shared" si="0"/>
        <v>0</v>
      </c>
    </row>
    <row r="19" spans="1:6" x14ac:dyDescent="0.2">
      <c r="A19" s="168"/>
      <c r="B19" s="169"/>
      <c r="C19" s="170"/>
      <c r="D19" s="170"/>
      <c r="E19" s="171"/>
      <c r="F19" s="172">
        <f t="shared" si="0"/>
        <v>0</v>
      </c>
    </row>
    <row r="20" spans="1:6" x14ac:dyDescent="0.2">
      <c r="A20" s="162"/>
      <c r="B20" s="163" t="s">
        <v>383</v>
      </c>
      <c r="C20" s="164" t="s">
        <v>384</v>
      </c>
      <c r="D20" s="164" t="s">
        <v>385</v>
      </c>
      <c r="E20" s="167">
        <v>22</v>
      </c>
      <c r="F20" s="166">
        <f t="shared" si="0"/>
        <v>0</v>
      </c>
    </row>
    <row r="21" spans="1:6" x14ac:dyDescent="0.2">
      <c r="A21" s="162"/>
      <c r="B21" s="163" t="s">
        <v>386</v>
      </c>
      <c r="C21" s="164" t="s">
        <v>387</v>
      </c>
      <c r="D21" s="164" t="s">
        <v>385</v>
      </c>
      <c r="E21" s="167">
        <v>20</v>
      </c>
      <c r="F21" s="166">
        <f t="shared" si="0"/>
        <v>0</v>
      </c>
    </row>
    <row r="22" spans="1:6" x14ac:dyDescent="0.2">
      <c r="A22" s="162"/>
      <c r="B22" s="163"/>
      <c r="C22" s="164"/>
      <c r="D22" s="164"/>
      <c r="E22" s="167"/>
      <c r="F22" s="166">
        <f t="shared" si="0"/>
        <v>0</v>
      </c>
    </row>
    <row r="23" spans="1:6" x14ac:dyDescent="0.2">
      <c r="A23" s="168"/>
      <c r="B23" s="169"/>
      <c r="C23" s="170"/>
      <c r="D23" s="170"/>
      <c r="E23" s="171"/>
      <c r="F23" s="172">
        <f t="shared" si="0"/>
        <v>0</v>
      </c>
    </row>
    <row r="24" spans="1:6" x14ac:dyDescent="0.2">
      <c r="A24" s="162"/>
      <c r="B24" s="163"/>
      <c r="C24" s="164"/>
      <c r="D24" s="164"/>
      <c r="E24" s="167"/>
      <c r="F24" s="166">
        <f t="shared" si="0"/>
        <v>0</v>
      </c>
    </row>
    <row r="25" spans="1:6" x14ac:dyDescent="0.2">
      <c r="A25" s="162"/>
      <c r="B25" s="163"/>
      <c r="C25" s="164"/>
      <c r="D25" s="164"/>
      <c r="E25" s="167"/>
      <c r="F25" s="166">
        <f t="shared" si="0"/>
        <v>0</v>
      </c>
    </row>
    <row r="26" spans="1:6" x14ac:dyDescent="0.2">
      <c r="A26" s="162"/>
      <c r="B26" s="163"/>
      <c r="C26" s="164"/>
      <c r="D26" s="164"/>
      <c r="E26" s="167"/>
      <c r="F26" s="166">
        <f t="shared" si="0"/>
        <v>0</v>
      </c>
    </row>
    <row r="27" spans="1:6" x14ac:dyDescent="0.2">
      <c r="A27" s="168"/>
      <c r="B27" s="169"/>
      <c r="C27" s="170"/>
      <c r="D27" s="170"/>
      <c r="E27" s="171"/>
      <c r="F27" s="172">
        <f t="shared" si="0"/>
        <v>0</v>
      </c>
    </row>
    <row r="28" spans="1:6" x14ac:dyDescent="0.2">
      <c r="A28" s="162"/>
      <c r="B28" s="163"/>
      <c r="C28" s="164"/>
      <c r="D28" s="164"/>
      <c r="E28" s="167"/>
      <c r="F28" s="166">
        <f t="shared" si="0"/>
        <v>0</v>
      </c>
    </row>
    <row r="29" spans="1:6" x14ac:dyDescent="0.2">
      <c r="A29" s="162"/>
      <c r="B29" s="163"/>
      <c r="C29" s="164"/>
      <c r="D29" s="164"/>
      <c r="E29" s="167"/>
      <c r="F29" s="166">
        <f t="shared" si="0"/>
        <v>0</v>
      </c>
    </row>
    <row r="30" spans="1:6" x14ac:dyDescent="0.2">
      <c r="A30" s="162"/>
      <c r="B30" s="163"/>
      <c r="C30" s="164"/>
      <c r="D30" s="164"/>
      <c r="E30" s="167"/>
      <c r="F30" s="166">
        <f t="shared" si="0"/>
        <v>0</v>
      </c>
    </row>
    <row r="31" spans="1:6" x14ac:dyDescent="0.2">
      <c r="A31" s="168"/>
      <c r="B31" s="169"/>
      <c r="C31" s="170"/>
      <c r="D31" s="170"/>
      <c r="E31" s="171"/>
      <c r="F31" s="172">
        <f t="shared" si="0"/>
        <v>0</v>
      </c>
    </row>
    <row r="32" spans="1:6" x14ac:dyDescent="0.2">
      <c r="A32" s="162"/>
      <c r="B32" s="163"/>
      <c r="C32" s="164"/>
      <c r="D32" s="164"/>
      <c r="E32" s="167"/>
      <c r="F32" s="166">
        <f t="shared" si="0"/>
        <v>0</v>
      </c>
    </row>
    <row r="33" spans="1:6" x14ac:dyDescent="0.2">
      <c r="A33" s="162"/>
      <c r="B33" s="163"/>
      <c r="C33" s="164"/>
      <c r="D33" s="164"/>
      <c r="E33" s="167"/>
      <c r="F33" s="166">
        <f t="shared" si="0"/>
        <v>0</v>
      </c>
    </row>
    <row r="34" spans="1:6" x14ac:dyDescent="0.2">
      <c r="A34" s="162"/>
      <c r="B34" s="163"/>
      <c r="C34" s="164"/>
      <c r="D34" s="164"/>
      <c r="E34" s="167"/>
      <c r="F34" s="166">
        <f t="shared" si="0"/>
        <v>0</v>
      </c>
    </row>
    <row r="35" spans="1:6" x14ac:dyDescent="0.2">
      <c r="A35" s="168"/>
      <c r="B35" s="169"/>
      <c r="C35" s="170"/>
      <c r="D35" s="170"/>
      <c r="E35" s="171"/>
      <c r="F35" s="172">
        <f t="shared" si="0"/>
        <v>0</v>
      </c>
    </row>
    <row r="36" spans="1:6" x14ac:dyDescent="0.2">
      <c r="A36" s="162"/>
      <c r="B36" s="163"/>
      <c r="C36" s="164"/>
      <c r="D36" s="164"/>
      <c r="E36" s="167"/>
      <c r="F36" s="166">
        <f t="shared" ref="F36:F67" si="1">A36*E36</f>
        <v>0</v>
      </c>
    </row>
    <row r="37" spans="1:6" x14ac:dyDescent="0.2">
      <c r="A37" s="162"/>
      <c r="B37" s="163"/>
      <c r="C37" s="164"/>
      <c r="D37" s="164"/>
      <c r="E37" s="167"/>
      <c r="F37" s="166">
        <f t="shared" si="1"/>
        <v>0</v>
      </c>
    </row>
    <row r="38" spans="1:6" x14ac:dyDescent="0.2">
      <c r="A38" s="162"/>
      <c r="B38" s="163"/>
      <c r="C38" s="164"/>
      <c r="D38" s="164"/>
      <c r="E38" s="167"/>
      <c r="F38" s="166">
        <f t="shared" si="1"/>
        <v>0</v>
      </c>
    </row>
    <row r="39" spans="1:6" x14ac:dyDescent="0.2">
      <c r="A39" s="168"/>
      <c r="B39" s="169"/>
      <c r="C39" s="170"/>
      <c r="D39" s="170"/>
      <c r="E39" s="171"/>
      <c r="F39" s="172">
        <f t="shared" si="1"/>
        <v>0</v>
      </c>
    </row>
    <row r="40" spans="1:6" x14ac:dyDescent="0.2">
      <c r="A40" s="162"/>
      <c r="B40" s="163"/>
      <c r="C40" s="164"/>
      <c r="D40" s="164"/>
      <c r="E40" s="167"/>
      <c r="F40" s="166">
        <f t="shared" si="1"/>
        <v>0</v>
      </c>
    </row>
    <row r="41" spans="1:6" x14ac:dyDescent="0.2">
      <c r="A41" s="162"/>
      <c r="B41" s="163"/>
      <c r="C41" s="164"/>
      <c r="D41" s="164"/>
      <c r="E41" s="167"/>
      <c r="F41" s="166">
        <f t="shared" si="1"/>
        <v>0</v>
      </c>
    </row>
    <row r="42" spans="1:6" x14ac:dyDescent="0.2">
      <c r="A42" s="162"/>
      <c r="B42" s="163"/>
      <c r="C42" s="164"/>
      <c r="D42" s="164"/>
      <c r="E42" s="167"/>
      <c r="F42" s="166">
        <f t="shared" si="1"/>
        <v>0</v>
      </c>
    </row>
    <row r="43" spans="1:6" x14ac:dyDescent="0.2">
      <c r="A43" s="168"/>
      <c r="B43" s="169"/>
      <c r="C43" s="170"/>
      <c r="D43" s="170"/>
      <c r="E43" s="171"/>
      <c r="F43" s="172">
        <f t="shared" si="1"/>
        <v>0</v>
      </c>
    </row>
    <row r="44" spans="1:6" x14ac:dyDescent="0.2">
      <c r="A44" s="162"/>
      <c r="B44" s="163"/>
      <c r="C44" s="164"/>
      <c r="D44" s="164"/>
      <c r="E44" s="167"/>
      <c r="F44" s="166">
        <f t="shared" si="1"/>
        <v>0</v>
      </c>
    </row>
    <row r="45" spans="1:6" x14ac:dyDescent="0.2">
      <c r="A45" s="162"/>
      <c r="B45" s="163"/>
      <c r="C45" s="164"/>
      <c r="D45" s="164"/>
      <c r="E45" s="167"/>
      <c r="F45" s="166">
        <f t="shared" si="1"/>
        <v>0</v>
      </c>
    </row>
    <row r="46" spans="1:6" x14ac:dyDescent="0.2">
      <c r="A46" s="162"/>
      <c r="B46" s="163"/>
      <c r="C46" s="164"/>
      <c r="D46" s="164"/>
      <c r="E46" s="167"/>
      <c r="F46" s="166">
        <f t="shared" si="1"/>
        <v>0</v>
      </c>
    </row>
    <row r="47" spans="1:6" x14ac:dyDescent="0.2">
      <c r="A47" s="168"/>
      <c r="B47" s="169"/>
      <c r="C47" s="170"/>
      <c r="D47" s="170"/>
      <c r="E47" s="171"/>
      <c r="F47" s="172">
        <f t="shared" si="1"/>
        <v>0</v>
      </c>
    </row>
    <row r="48" spans="1:6" x14ac:dyDescent="0.2">
      <c r="A48" s="162"/>
      <c r="B48" s="163"/>
      <c r="C48" s="164"/>
      <c r="D48" s="164"/>
      <c r="E48" s="167"/>
      <c r="F48" s="166">
        <f t="shared" si="1"/>
        <v>0</v>
      </c>
    </row>
    <row r="49" spans="1:6" x14ac:dyDescent="0.2">
      <c r="A49" s="162"/>
      <c r="B49" s="163"/>
      <c r="C49" s="164"/>
      <c r="D49" s="164"/>
      <c r="E49" s="167"/>
      <c r="F49" s="166">
        <f t="shared" si="1"/>
        <v>0</v>
      </c>
    </row>
    <row r="50" spans="1:6" x14ac:dyDescent="0.2">
      <c r="A50" s="162"/>
      <c r="B50" s="163"/>
      <c r="C50" s="164"/>
      <c r="D50" s="164"/>
      <c r="E50" s="167"/>
      <c r="F50" s="166">
        <f t="shared" si="1"/>
        <v>0</v>
      </c>
    </row>
    <row r="51" spans="1:6" x14ac:dyDescent="0.2">
      <c r="A51" s="168"/>
      <c r="B51" s="169"/>
      <c r="C51" s="170"/>
      <c r="D51" s="170"/>
      <c r="E51" s="171"/>
      <c r="F51" s="172">
        <f t="shared" si="1"/>
        <v>0</v>
      </c>
    </row>
    <row r="52" spans="1:6" x14ac:dyDescent="0.2">
      <c r="A52" s="162"/>
      <c r="B52" s="163"/>
      <c r="C52" s="164"/>
      <c r="D52" s="164"/>
      <c r="E52" s="167"/>
      <c r="F52" s="166">
        <f t="shared" si="1"/>
        <v>0</v>
      </c>
    </row>
    <row r="53" spans="1:6" x14ac:dyDescent="0.2">
      <c r="A53" s="162"/>
      <c r="B53" s="163"/>
      <c r="C53" s="164"/>
      <c r="D53" s="164"/>
      <c r="E53" s="167"/>
      <c r="F53" s="166">
        <f t="shared" si="1"/>
        <v>0</v>
      </c>
    </row>
    <row r="54" spans="1:6" x14ac:dyDescent="0.2">
      <c r="A54" s="162"/>
      <c r="B54" s="163"/>
      <c r="C54" s="164"/>
      <c r="D54" s="164"/>
      <c r="E54" s="167"/>
      <c r="F54" s="166">
        <f t="shared" si="1"/>
        <v>0</v>
      </c>
    </row>
    <row r="55" spans="1:6" x14ac:dyDescent="0.2">
      <c r="A55" s="168"/>
      <c r="B55" s="169"/>
      <c r="C55" s="170"/>
      <c r="D55" s="170"/>
      <c r="E55" s="171"/>
      <c r="F55" s="172">
        <f t="shared" si="1"/>
        <v>0</v>
      </c>
    </row>
    <row r="56" spans="1:6" x14ac:dyDescent="0.2">
      <c r="A56" s="162"/>
      <c r="B56" s="163"/>
      <c r="C56" s="164"/>
      <c r="D56" s="164"/>
      <c r="E56" s="167"/>
      <c r="F56" s="166">
        <f t="shared" si="1"/>
        <v>0</v>
      </c>
    </row>
    <row r="57" spans="1:6" x14ac:dyDescent="0.2">
      <c r="A57" s="162"/>
      <c r="B57" s="163"/>
      <c r="C57" s="164"/>
      <c r="D57" s="164"/>
      <c r="E57" s="167"/>
      <c r="F57" s="166">
        <f t="shared" si="1"/>
        <v>0</v>
      </c>
    </row>
    <row r="58" spans="1:6" x14ac:dyDescent="0.2">
      <c r="A58" s="162"/>
      <c r="B58" s="163"/>
      <c r="C58" s="164"/>
      <c r="D58" s="164"/>
      <c r="E58" s="167"/>
      <c r="F58" s="166">
        <f t="shared" si="1"/>
        <v>0</v>
      </c>
    </row>
    <row r="59" spans="1:6" x14ac:dyDescent="0.2">
      <c r="A59" s="168"/>
      <c r="B59" s="169"/>
      <c r="C59" s="170"/>
      <c r="D59" s="170"/>
      <c r="E59" s="171"/>
      <c r="F59" s="172">
        <f t="shared" si="1"/>
        <v>0</v>
      </c>
    </row>
    <row r="60" spans="1:6" x14ac:dyDescent="0.2">
      <c r="A60" s="162"/>
      <c r="B60" s="163"/>
      <c r="C60" s="164"/>
      <c r="D60" s="164"/>
      <c r="E60" s="167"/>
      <c r="F60" s="166">
        <f t="shared" si="1"/>
        <v>0</v>
      </c>
    </row>
    <row r="61" spans="1:6" x14ac:dyDescent="0.2">
      <c r="A61" s="162"/>
      <c r="B61" s="163"/>
      <c r="C61" s="164"/>
      <c r="D61" s="164"/>
      <c r="E61" s="167"/>
      <c r="F61" s="166">
        <f t="shared" si="1"/>
        <v>0</v>
      </c>
    </row>
    <row r="62" spans="1:6" x14ac:dyDescent="0.2">
      <c r="A62" s="162"/>
      <c r="B62" s="163"/>
      <c r="C62" s="164"/>
      <c r="D62" s="164"/>
      <c r="E62" s="167"/>
      <c r="F62" s="166">
        <f t="shared" si="1"/>
        <v>0</v>
      </c>
    </row>
    <row r="63" spans="1:6" x14ac:dyDescent="0.2">
      <c r="A63" s="168"/>
      <c r="B63" s="169"/>
      <c r="C63" s="170"/>
      <c r="D63" s="170"/>
      <c r="E63" s="171"/>
      <c r="F63" s="172">
        <f t="shared" si="1"/>
        <v>0</v>
      </c>
    </row>
    <row r="64" spans="1:6" x14ac:dyDescent="0.2">
      <c r="A64" s="162"/>
      <c r="B64" s="163"/>
      <c r="C64" s="164"/>
      <c r="D64" s="164"/>
      <c r="E64" s="167"/>
      <c r="F64" s="166">
        <f t="shared" si="1"/>
        <v>0</v>
      </c>
    </row>
    <row r="65" spans="1:6" x14ac:dyDescent="0.2">
      <c r="A65" s="162"/>
      <c r="B65" s="163"/>
      <c r="C65" s="164"/>
      <c r="D65" s="164"/>
      <c r="E65" s="167"/>
      <c r="F65" s="166">
        <f t="shared" si="1"/>
        <v>0</v>
      </c>
    </row>
    <row r="66" spans="1:6" x14ac:dyDescent="0.2">
      <c r="A66" s="162"/>
      <c r="B66" s="163"/>
      <c r="C66" s="164"/>
      <c r="D66" s="164"/>
      <c r="E66" s="167"/>
      <c r="F66" s="166">
        <f t="shared" si="1"/>
        <v>0</v>
      </c>
    </row>
    <row r="67" spans="1:6" x14ac:dyDescent="0.2">
      <c r="A67" s="162"/>
      <c r="B67" s="163"/>
      <c r="C67" s="164"/>
      <c r="D67" s="164"/>
      <c r="E67" s="167"/>
      <c r="F67" s="166">
        <f t="shared" si="1"/>
        <v>0</v>
      </c>
    </row>
    <row r="68" spans="1:6" x14ac:dyDescent="0.2">
      <c r="A68" s="162"/>
      <c r="B68" s="163"/>
      <c r="C68" s="164"/>
      <c r="D68" s="164"/>
      <c r="E68" s="167"/>
      <c r="F68" s="166">
        <f>A68*E68</f>
        <v>0</v>
      </c>
    </row>
    <row r="69" spans="1:6" x14ac:dyDescent="0.2">
      <c r="A69" s="162"/>
      <c r="B69" s="163"/>
      <c r="C69" s="164"/>
      <c r="D69" s="164"/>
      <c r="E69" s="167"/>
      <c r="F69" s="166">
        <f>A69*E69</f>
        <v>0</v>
      </c>
    </row>
    <row r="70" spans="1:6" x14ac:dyDescent="0.2">
      <c r="A70" s="173"/>
      <c r="B70" s="174"/>
      <c r="C70" s="175"/>
      <c r="D70" s="175"/>
      <c r="E70" s="176"/>
      <c r="F70" s="166">
        <f>A70*E70</f>
        <v>0</v>
      </c>
    </row>
    <row r="71" spans="1:6" x14ac:dyDescent="0.2">
      <c r="A71" s="1"/>
      <c r="B71" s="153"/>
      <c r="C71" s="154"/>
      <c r="D71" s="154"/>
      <c r="E71" s="177" t="s">
        <v>388</v>
      </c>
      <c r="F71" s="178">
        <f>SUM(F4:F70)</f>
        <v>19.8</v>
      </c>
    </row>
    <row r="72" spans="1:6" x14ac:dyDescent="0.2">
      <c r="A72" s="14" t="s">
        <v>353</v>
      </c>
      <c r="B72" s="14" t="s">
        <v>389</v>
      </c>
      <c r="C72" s="1"/>
      <c r="D72" s="1"/>
      <c r="E72" s="179"/>
      <c r="F72" s="179"/>
    </row>
    <row r="73" spans="1:6" x14ac:dyDescent="0.2">
      <c r="A73" s="1"/>
      <c r="B73" t="s">
        <v>355</v>
      </c>
      <c r="C73" s="1"/>
      <c r="D73" s="1"/>
      <c r="E73" s="179"/>
      <c r="F73" s="179"/>
    </row>
    <row r="74" spans="1:6" x14ac:dyDescent="0.2">
      <c r="A74" s="1"/>
      <c r="C74" s="1"/>
      <c r="D74" s="1"/>
      <c r="E74" s="179"/>
      <c r="F74" s="179"/>
    </row>
  </sheetData>
  <sheetProtection sheet="1"/>
  <mergeCells count="1">
    <mergeCell ref="A1:F1"/>
  </mergeCells>
  <printOptions horizontalCentered="1"/>
  <pageMargins left="0.27986111111111112" right="0.2" top="0.75" bottom="0.75" header="0.51180555555555551" footer="0.5"/>
  <pageSetup firstPageNumber="0" orientation="portrait" horizontalDpi="300" verticalDpi="300"/>
  <headerFooter alignWithMargins="0">
    <oddFooter>&amp;L&amp;F
&amp;A&amp;C&amp;P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I6" sqref="I6"/>
    </sheetView>
  </sheetViews>
  <sheetFormatPr defaultColWidth="11.5703125" defaultRowHeight="12.75" x14ac:dyDescent="0.2"/>
  <cols>
    <col min="2" max="2" width="23.140625" customWidth="1"/>
  </cols>
  <sheetData>
    <row r="1" spans="1:9" x14ac:dyDescent="0.2">
      <c r="B1" t="s">
        <v>390</v>
      </c>
      <c r="C1" t="s">
        <v>391</v>
      </c>
      <c r="D1" t="s">
        <v>392</v>
      </c>
      <c r="E1" t="s">
        <v>393</v>
      </c>
      <c r="F1" t="s">
        <v>394</v>
      </c>
      <c r="I1" t="s">
        <v>395</v>
      </c>
    </row>
    <row r="2" spans="1:9" x14ac:dyDescent="0.2">
      <c r="A2">
        <v>0.5</v>
      </c>
      <c r="B2" s="138" t="s">
        <v>267</v>
      </c>
      <c r="C2" t="s">
        <v>396</v>
      </c>
      <c r="D2">
        <v>11.5</v>
      </c>
      <c r="E2">
        <v>2</v>
      </c>
      <c r="F2">
        <f t="shared" ref="F2:F8" si="0">PRODUCT(E2,D2)</f>
        <v>23</v>
      </c>
    </row>
    <row r="3" spans="1:9" x14ac:dyDescent="0.2">
      <c r="A3">
        <v>0.75</v>
      </c>
      <c r="B3" s="138" t="s">
        <v>269</v>
      </c>
      <c r="D3">
        <v>11.5</v>
      </c>
      <c r="E3">
        <v>2</v>
      </c>
      <c r="F3">
        <f t="shared" si="0"/>
        <v>23</v>
      </c>
    </row>
    <row r="4" spans="1:9" x14ac:dyDescent="0.2">
      <c r="A4">
        <v>2</v>
      </c>
      <c r="B4" s="138" t="s">
        <v>271</v>
      </c>
      <c r="D4">
        <v>11.5</v>
      </c>
      <c r="E4">
        <v>1</v>
      </c>
      <c r="F4">
        <f t="shared" si="0"/>
        <v>11.5</v>
      </c>
    </row>
    <row r="5" spans="1:9" x14ac:dyDescent="0.2">
      <c r="A5">
        <v>7.5</v>
      </c>
      <c r="B5" s="138" t="s">
        <v>273</v>
      </c>
      <c r="D5">
        <v>11.5</v>
      </c>
      <c r="E5">
        <v>2</v>
      </c>
      <c r="F5">
        <f t="shared" si="0"/>
        <v>23</v>
      </c>
    </row>
    <row r="6" spans="1:9" x14ac:dyDescent="0.2">
      <c r="A6">
        <v>10</v>
      </c>
      <c r="B6" s="138" t="s">
        <v>275</v>
      </c>
      <c r="C6" t="s">
        <v>397</v>
      </c>
      <c r="D6">
        <v>15</v>
      </c>
      <c r="E6">
        <v>2</v>
      </c>
      <c r="F6">
        <f t="shared" si="0"/>
        <v>30</v>
      </c>
      <c r="I6" t="s">
        <v>398</v>
      </c>
    </row>
    <row r="7" spans="1:9" x14ac:dyDescent="0.2">
      <c r="A7">
        <v>15</v>
      </c>
      <c r="B7" s="138" t="s">
        <v>277</v>
      </c>
      <c r="D7">
        <v>15</v>
      </c>
      <c r="E7">
        <v>2</v>
      </c>
      <c r="F7">
        <f t="shared" si="0"/>
        <v>30</v>
      </c>
    </row>
    <row r="8" spans="1:9" x14ac:dyDescent="0.2">
      <c r="A8">
        <v>40</v>
      </c>
      <c r="B8" s="138" t="s">
        <v>279</v>
      </c>
      <c r="D8">
        <v>15</v>
      </c>
      <c r="E8">
        <v>2</v>
      </c>
      <c r="F8">
        <f t="shared" si="0"/>
        <v>30</v>
      </c>
    </row>
    <row r="10" spans="1:9" x14ac:dyDescent="0.2">
      <c r="B10" t="s">
        <v>399</v>
      </c>
    </row>
    <row r="11" spans="1:9" x14ac:dyDescent="0.2">
      <c r="B11" t="s">
        <v>400</v>
      </c>
      <c r="C11" t="s">
        <v>401</v>
      </c>
      <c r="D11">
        <v>3.2</v>
      </c>
    </row>
  </sheetData>
  <sheetProtection selectLockedCells="1" selectUnlockedCells="1"/>
  <pageMargins left="0.78749999999999998" right="0.78749999999999998" top="1.0527777777777778" bottom="1.0527777777777778" header="0.78749999999999998" footer="0.78749999999999998"/>
  <pageSetup firstPageNumber="0" orientation="portrait" horizontalDpi="300" verticalDpi="300"/>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NEC Rules</vt:lpstr>
      <vt:lpstr>Device VA'S</vt:lpstr>
      <vt:lpstr>Power Loads</vt:lpstr>
      <vt:lpstr>Panel 120VAC VA</vt:lpstr>
      <vt:lpstr>Panel 24VDC VA</vt:lpstr>
      <vt:lpstr>Air Conditioner Calc</vt:lpstr>
      <vt:lpstr>Magnetic Heat Load</vt:lpstr>
      <vt:lpstr>PLC Heat Load</vt:lpstr>
      <vt:lpstr>Equip</vt:lpstr>
      <vt:lpstr>D</vt:lpstr>
      <vt:lpstr>FSM</vt:lpstr>
      <vt:lpstr>GSM</vt:lpstr>
      <vt:lpstr>H</vt:lpstr>
      <vt:lpstr>Pd</vt:lpstr>
      <vt:lpstr>Pl</vt:lpstr>
      <vt:lpstr>Pr</vt:lpstr>
      <vt:lpstr>'NEC Rules'!Print_Area</vt:lpstr>
      <vt:lpstr>'Panel 120VAC VA'!Print_Titles</vt:lpstr>
      <vt:lpstr>'Panel 24VDC VA'!Print_Titles</vt:lpstr>
      <vt:lpstr>Ta</vt:lpstr>
      <vt:lpstr>Tmax</vt:lpstr>
      <vt:lpstr>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Cipollina</dc:creator>
  <cp:lastModifiedBy>Pete Cipollina</cp:lastModifiedBy>
  <dcterms:created xsi:type="dcterms:W3CDTF">2011-05-21T23:36:58Z</dcterms:created>
  <dcterms:modified xsi:type="dcterms:W3CDTF">2012-03-11T22:01:22Z</dcterms:modified>
</cp:coreProperties>
</file>